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0" yWindow="255" windowWidth="22980" windowHeight="10725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21" sheetId="43" r:id="rId7"/>
    <sheet name="ZO12 Inj &amp; Dam 12ME 12-2020" sheetId="38" r:id="rId8"/>
    <sheet name="ZO12 Inj &amp; Dam 12ME 12-2019" sheetId="41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8" hidden="1">#REF!</definedName>
    <definedName name="__123Graph_D" localSheetId="6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8" hidden="1">#REF!</definedName>
    <definedName name="_Fill" localSheetId="6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8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localSheetId="6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8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8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8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8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8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8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8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8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8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8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8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8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8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8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8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8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8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8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8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8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8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8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8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8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8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8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8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8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8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8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8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8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8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8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8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8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8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8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8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8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8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8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8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8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8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8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8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8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8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8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8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8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8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8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8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8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8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8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8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8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8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8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8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8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8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8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8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8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8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8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8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8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8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8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8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8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8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8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8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8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8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8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8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8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8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8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8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8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8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8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8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8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8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8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8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8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8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8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8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8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8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8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8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8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8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8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8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8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8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8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8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8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8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8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8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8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8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8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8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8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8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8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8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8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8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8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8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8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8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8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8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8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8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8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8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8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8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8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8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8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8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8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8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8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8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8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8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8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8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8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8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8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8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8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8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8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8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8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8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8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8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8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8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8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8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8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8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8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8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8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8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8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8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8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8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8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8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8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8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8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8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8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8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8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8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8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8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8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8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8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8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8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8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8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8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8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8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8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8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8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8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8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8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8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8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8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8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8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8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8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8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8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8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8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8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8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8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8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8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8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8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8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8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8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8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8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8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8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8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8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8" hidden="1">#REF!</definedName>
    <definedName name="BEx3L7D0PI38HWZ7VADU16C9E33D" localSheetId="6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8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8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8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8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8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8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8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8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8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8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8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8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8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8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8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8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8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8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8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8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8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8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8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8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8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8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8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8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8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8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8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8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8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8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8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8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8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8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8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8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8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8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8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8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8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8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8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8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8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8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8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8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8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8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8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8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8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8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8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8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8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8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8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8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8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8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8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8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8" hidden="1">#REF!</definedName>
    <definedName name="BEx3UKOCOQG7S1YQ436S997K1KWV" localSheetId="6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8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8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8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8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8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8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8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8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8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8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8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8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8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8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8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8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8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8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8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8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8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8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8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8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8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8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8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8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8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8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8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8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8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8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8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8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8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8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8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8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8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8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8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8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8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8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8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8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8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8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8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8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8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8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8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8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8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8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8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8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8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8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8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8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8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8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8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8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8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8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8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8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8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8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8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8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8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8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8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8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8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8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8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8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8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8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8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8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8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8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8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8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8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8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8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8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8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8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8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8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8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8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8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8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8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8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8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8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8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8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8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8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8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8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8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8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8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8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8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8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8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8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8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8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8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8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8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8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8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8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8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8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8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8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8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8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8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8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8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8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8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8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8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8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8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8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8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8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8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8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8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8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8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8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8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8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8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8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8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8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8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8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8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8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8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8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8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8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8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8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8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8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8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8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8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8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8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8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8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8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8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8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8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8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8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8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8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8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8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8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8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8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8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8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8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8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8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8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8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8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8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8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8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8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8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8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8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8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8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8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8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8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8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8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8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8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8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8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8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8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8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8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8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8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8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8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8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8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8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8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8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8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8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8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8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8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8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8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8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8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8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8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8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8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8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8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8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8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8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8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8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8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8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8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8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8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8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8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8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8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8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8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8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8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8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8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8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8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8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8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8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8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8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8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8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8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8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8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8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8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8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8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8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8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8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8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8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8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8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8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8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8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8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8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8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8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8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8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8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8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8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8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8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8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8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8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8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8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8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8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8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8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8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8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8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8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8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8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8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8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8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8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8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8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8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8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8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8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8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8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8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8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8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8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8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8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8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8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8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8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8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8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8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8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8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8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8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8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8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8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8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8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8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8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8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8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8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8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8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8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8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8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8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8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8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8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8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8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8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8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8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8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8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8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8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8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8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8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8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8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8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8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8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8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8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8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8" hidden="1">#REF!</definedName>
    <definedName name="BEx9EG9KBJ77M8LEOR9ITOKN5KXY" localSheetId="6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8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8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8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8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8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8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8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8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8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8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8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8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8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8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8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8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8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8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8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8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8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8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8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8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8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8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8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8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8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8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8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8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8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8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8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8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8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8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8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8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8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8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8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8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8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8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8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8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8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8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8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8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8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8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8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8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8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8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8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8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8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8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8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8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8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8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8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8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8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8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8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8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8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8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8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8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8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8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8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8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8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8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8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8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8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8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8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8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8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8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8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8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8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8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8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8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8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8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8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8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8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8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8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8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8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8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8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8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8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8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8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8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8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8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8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8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8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8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8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8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8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8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8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8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8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8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8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8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8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8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8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8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8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8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8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8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8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8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8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8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8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8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8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8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8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8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8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8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8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8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8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8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8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8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8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8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8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8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8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8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8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8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8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8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8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8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8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8" hidden="1">#REF!</definedName>
    <definedName name="BExBCK9SCAABKOT9IP6TEPRR7YDT" localSheetId="6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8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8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8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8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8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8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8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8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8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8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8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8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8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8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8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8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8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8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8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8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8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8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8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8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8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8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8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8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8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8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8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8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8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8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8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8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8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8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8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8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8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8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8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8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8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8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8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8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8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8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8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8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8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8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8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8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8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8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8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8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8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8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8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8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8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8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8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8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8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8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8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8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8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8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8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8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8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8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8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8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8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8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8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8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8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8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8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8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8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8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8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8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8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8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8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8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8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8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8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8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8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8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8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8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8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8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8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8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8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8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8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8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8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8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8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8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8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8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8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8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8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8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8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8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8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8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8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8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8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8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8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8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8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8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8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8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8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8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8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8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8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8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8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8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8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8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8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8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8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8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8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8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8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8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8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8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8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8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8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8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8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8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8" hidden="1">#REF!</definedName>
    <definedName name="BExDCP3UZ3C2O4C1F7KMU0Z9U32N" localSheetId="6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8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8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8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8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8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8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8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8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8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8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8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8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8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8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8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8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8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8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8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8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8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8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8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8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8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8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8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8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8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8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8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8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8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8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8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8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8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8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8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8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8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8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8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8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8" hidden="1">#REF!</definedName>
    <definedName name="BExEUNU7FYVTR4DD1D31SS7PNXX2" localSheetId="6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8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8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8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8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8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8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8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8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8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8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8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8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8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8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8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8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8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8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8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8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8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8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8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8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8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8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8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8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8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8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8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8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8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8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8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8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8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8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8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8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8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8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8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8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8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8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8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8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8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8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8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8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8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8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8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8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8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8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8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8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8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8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8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8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8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8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8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8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8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8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8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8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8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8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8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8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8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8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8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8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8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8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8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8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8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8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8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8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8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8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8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8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8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8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8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8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8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8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8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8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8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8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8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8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8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8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8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8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8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8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8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8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8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8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8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8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8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8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8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8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8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8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8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8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8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8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8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8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8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8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8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8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8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8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8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8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8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8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8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8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8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8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8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8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8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8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8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8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8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8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8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8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8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8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8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8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8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8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8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8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8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8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8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8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8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8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8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8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8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8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8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8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8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8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8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8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8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8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8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8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8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8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8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8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8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8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8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8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8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8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8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8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8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8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8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8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8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8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8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8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8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8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8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8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8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8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8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8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8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8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8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8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8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8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8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8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8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8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8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8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8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8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8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8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8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8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8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8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8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8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8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8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8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8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8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8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8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8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8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8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8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8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8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8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8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8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8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8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8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8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8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8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8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8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8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8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8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8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8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8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8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8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8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8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8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8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8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8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8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8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8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8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8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8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8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8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8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8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8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8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8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8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8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8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8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8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8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8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8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8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8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8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8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8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8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8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8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8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8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8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8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8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8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8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8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8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8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8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8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8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8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8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8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8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8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8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8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8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8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8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8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8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8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8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8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8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8" hidden="1">#REF!</definedName>
    <definedName name="BExIPKNFUDPDKOSH5GHDVNA8D66S" localSheetId="6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8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8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8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8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8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8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8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8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8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8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8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8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8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8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8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8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8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8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8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8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8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8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8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8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8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8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8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8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8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8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8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8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8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8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8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8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8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8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8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8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8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8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8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8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8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8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8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8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8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8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8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8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8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8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8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8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8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8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8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8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8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8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8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8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8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8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8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8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8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8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8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8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8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8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8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8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8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8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8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8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8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8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8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8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8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8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8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8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8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8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8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8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8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8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8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8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8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8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8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8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8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8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8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8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8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8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8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8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8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8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8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8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8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8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8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8" hidden="1">#REF!</definedName>
    <definedName name="BExKGNK5YGKP0YHHTAAOV17Z9EIM" localSheetId="6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8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8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8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8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8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8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8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8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8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8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8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8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8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8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8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8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8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8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8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8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8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8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8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8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8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8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8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8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8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8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8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8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8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8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8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8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8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8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8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8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8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8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8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8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8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8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8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8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8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8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8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8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8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8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8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8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8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8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8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8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8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8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8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8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8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8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8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8" hidden="1">#REF!</definedName>
    <definedName name="BExKPFFSVTL757PNITV8R9RN4452" localSheetId="6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8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8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8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8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8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8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8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8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8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8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8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8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8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8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8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8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8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8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8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8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8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8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8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8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8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8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8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8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8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8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8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8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8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8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8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8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8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8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8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8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8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8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8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8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8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8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8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8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8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8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8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8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8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8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8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8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8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8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8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8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8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8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8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8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8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8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8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8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8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8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8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8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8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8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8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8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8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8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8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8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8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8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8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8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8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8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8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8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8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8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8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8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8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8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8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8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8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8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8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8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8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8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8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8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8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8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8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8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8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8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8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8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8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8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8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8" hidden="1">#REF!</definedName>
    <definedName name="BExMKP92JGBM5BJO174H9A4HQIB9" localSheetId="6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8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8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8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8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8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8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8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8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8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8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8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8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8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8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8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8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8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8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8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8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8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8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8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8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8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8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8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8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8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8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8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8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8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8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8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8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8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8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8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8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8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8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8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8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8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8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8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8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8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8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8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8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8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8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8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8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8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8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8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8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8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8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8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8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8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8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8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8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8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8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8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8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8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8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8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8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8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8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8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8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8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8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8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8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8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8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8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8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8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8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8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8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8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8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8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8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8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8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8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8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8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8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8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8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8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8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8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8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8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8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8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8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8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8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8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8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8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8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8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8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8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8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8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8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8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8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8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8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8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8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8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8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8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8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8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8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8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8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8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8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8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8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8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8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8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8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8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8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8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8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8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8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8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8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8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8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8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8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8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8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8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8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8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8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8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8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8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8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8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8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8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8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8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8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8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8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8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8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8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8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8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8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8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8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8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8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8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8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8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8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8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8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8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8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8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8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8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8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8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8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8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8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8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8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8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8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8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8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8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8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8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8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8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8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8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8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8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8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8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8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8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8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8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8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8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8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8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8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8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8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8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8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8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8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8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8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8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8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8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8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8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8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8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8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8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8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8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8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8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8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8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8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8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8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8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8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8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8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8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8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8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8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8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8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8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8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8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8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8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8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8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8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8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8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8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8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8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8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8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8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8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8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8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8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8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8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8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8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8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8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8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8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8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8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8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8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8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8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8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8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8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8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8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8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8" hidden="1">#REF!</definedName>
    <definedName name="BExQG8TYRD2G42UA5ZPCRLNKUDMX" localSheetId="6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8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8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8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8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8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8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8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8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8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8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8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8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8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8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8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8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8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8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8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8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8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8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8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8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8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8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8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8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8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8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8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8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8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8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8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8" hidden="1">#REF!</definedName>
    <definedName name="BExQL2NSE8OYZFXQH8A23RMVMFW7" localSheetId="6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8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8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8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8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8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8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8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8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8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8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8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8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8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8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8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8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8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8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8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8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8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8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8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8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8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8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8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8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8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8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8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8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8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8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8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8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8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8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8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8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8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8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8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8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8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8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8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8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8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8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8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8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8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8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8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8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8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8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8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8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8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8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8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8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8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8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8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8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8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8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8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8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8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8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8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8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8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8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8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8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8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8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8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8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8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8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8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8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8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8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8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8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8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8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8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8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8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8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8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8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8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8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8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8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8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8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8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8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8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8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8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8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8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8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8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8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8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8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8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8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8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8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8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8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8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8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8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8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8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8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8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8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8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8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8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8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8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8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8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8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8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8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8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8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8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8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8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8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8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8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8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8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8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8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8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8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8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8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8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8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8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8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8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8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8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8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8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8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8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8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8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8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8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8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8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8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8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8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8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8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8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8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8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8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8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8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8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8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8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8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8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8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8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8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8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8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8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8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8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8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8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8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8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8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8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8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8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8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8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8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8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8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8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8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8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8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8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8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8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8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8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8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8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8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8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8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8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8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8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8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8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8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8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8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8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8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8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8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8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8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8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8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8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8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8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8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8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8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8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8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8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8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8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8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8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8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8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8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8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8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8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8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8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8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8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8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8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8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8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8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8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8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8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8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8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8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8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8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8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8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8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8" hidden="1">#REF!</definedName>
    <definedName name="BExUAMWQODKBXMRH1QCMJLJBF8M7" localSheetId="6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8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8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8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8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8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8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8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8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8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8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8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8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8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8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8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8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8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8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8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8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8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8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8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8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8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8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8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8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8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8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8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8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8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8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8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8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8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8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8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8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8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8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8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8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8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8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8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8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8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8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8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8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8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8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8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8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8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8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8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8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8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8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8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8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8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8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8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8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8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8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8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8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8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8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8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8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8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8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8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8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8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8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8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8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8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8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8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8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8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8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8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8" hidden="1">#REF!</definedName>
    <definedName name="BExW1U0JLKQ094DW5MMOI8UHO09V" localSheetId="6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8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8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8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8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8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8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8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8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8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8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8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8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8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8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8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8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8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8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8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8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8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8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8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8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8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8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8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8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8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8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8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8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8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8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8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8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8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8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8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8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8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8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8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8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8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8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8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8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8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8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8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8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8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8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8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8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8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8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8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8" hidden="1">#REF!</definedName>
    <definedName name="BExXO278QHQN8JDK5425EJ615ECC" localSheetId="6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8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8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8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8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8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8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8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8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8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8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8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8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8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8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8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8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8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8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8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8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8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8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8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8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8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8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8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8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8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8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8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8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8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8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8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8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8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8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8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8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8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8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8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8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8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8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8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8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8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8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8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8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8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8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8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8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8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8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8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8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8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8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8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8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8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8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8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8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8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8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8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8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8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8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8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8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8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8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8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8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8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8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8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8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8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8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8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8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8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8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8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8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8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8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8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8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8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8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8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8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8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8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8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8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8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8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8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8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8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8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8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8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8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8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8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8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8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8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8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8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8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8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8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8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8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8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8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8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8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8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8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8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8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8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8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8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8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8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8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8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8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8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8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8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8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8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8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8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8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8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8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8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8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8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8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8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8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8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8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8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8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8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8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8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8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8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8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8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8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8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8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8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8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8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8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8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8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8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8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8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8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8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8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8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8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8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8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8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8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8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8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8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8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8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8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8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8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8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8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8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8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8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8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8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8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8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8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8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8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8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8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8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8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8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8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8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8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8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8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8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8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8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8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8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8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8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8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8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8" hidden="1">#REF!</definedName>
    <definedName name="BExZSTNUWCRNCL22SMKXKFSLCJ0O" localSheetId="6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8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8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8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8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8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8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8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8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8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8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8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8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8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8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8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8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8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8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8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8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8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8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8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8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8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8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8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8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8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8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8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8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8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8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8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8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8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8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8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8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8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8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8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8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8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8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8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8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8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8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8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8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8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8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8" hidden="1">#REF!</definedName>
    <definedName name="BExZZZEMIIFKMLLV4DJKX5TB9R5V" localSheetId="6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8" hidden="1">#REF!</definedName>
    <definedName name="Transfer" localSheetId="6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8" hidden="1">#REF!</definedName>
    <definedName name="Transfers" localSheetId="6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C32" i="43" l="1"/>
  <c r="B12" i="16" l="1"/>
  <c r="C25" i="43"/>
  <c r="C33" i="43"/>
  <c r="C14" i="1" l="1"/>
  <c r="C13" i="1"/>
  <c r="E9" i="15"/>
  <c r="B9" i="15"/>
  <c r="B8" i="15"/>
  <c r="E32" i="41"/>
  <c r="B8" i="16"/>
  <c r="B9" i="16" s="1"/>
  <c r="E9" i="16" s="1"/>
  <c r="E9" i="17"/>
  <c r="B9" i="17"/>
  <c r="B8" i="17"/>
  <c r="C34" i="43"/>
  <c r="D32" i="43"/>
  <c r="D29" i="43"/>
  <c r="D28" i="43"/>
  <c r="C13" i="2" l="1"/>
  <c r="D24" i="43"/>
  <c r="F24" i="38"/>
  <c r="D25" i="43"/>
  <c r="D33" i="43" s="1"/>
  <c r="F21" i="38"/>
  <c r="C24" i="43"/>
  <c r="E21" i="38"/>
  <c r="E23" i="41"/>
  <c r="B8" i="18" l="1"/>
  <c r="D34" i="43"/>
  <c r="D35" i="43" s="1"/>
  <c r="D12" i="43"/>
  <c r="B12" i="43"/>
  <c r="C14" i="2" l="1"/>
  <c r="B9" i="18"/>
  <c r="B11" i="43"/>
  <c r="I167" i="43"/>
  <c r="I162" i="43"/>
  <c r="B10" i="43" s="1"/>
  <c r="C15" i="43"/>
  <c r="B12" i="18" l="1"/>
  <c r="E9" i="18"/>
  <c r="C16" i="43"/>
  <c r="B16" i="43"/>
  <c r="B15" i="43"/>
  <c r="B17" i="43" s="1"/>
  <c r="B19" i="43" s="1"/>
  <c r="I104" i="43"/>
  <c r="B8" i="43"/>
  <c r="D8" i="43" s="1"/>
  <c r="B7" i="43"/>
  <c r="D7" i="43" s="1"/>
  <c r="I87" i="43"/>
  <c r="B6" i="43" s="1"/>
  <c r="D6" i="43" s="1"/>
  <c r="D11" i="43"/>
  <c r="D10" i="43"/>
  <c r="D9" i="43"/>
  <c r="D15" i="43" l="1"/>
  <c r="D16" i="43"/>
  <c r="D17" i="43" l="1"/>
  <c r="D19" i="43" s="1"/>
  <c r="D27" i="43"/>
  <c r="D10" i="38" l="1"/>
  <c r="B7" i="15" l="1"/>
  <c r="B6" i="15"/>
  <c r="B7" i="16"/>
  <c r="B6" i="16"/>
  <c r="B6" i="17"/>
  <c r="B6" i="18"/>
  <c r="E22" i="38"/>
  <c r="E30" i="38" s="1"/>
  <c r="E29" i="38"/>
  <c r="E31" i="38" s="1"/>
  <c r="D14" i="38"/>
  <c r="F14" i="38" s="1"/>
  <c r="D13" i="38"/>
  <c r="F13" i="38" s="1"/>
  <c r="F11" i="38"/>
  <c r="D11" i="38"/>
  <c r="F10" i="38"/>
  <c r="D9" i="38"/>
  <c r="F9" i="38" s="1"/>
  <c r="D8" i="38"/>
  <c r="F8" i="38" s="1"/>
  <c r="F22" i="38" s="1"/>
  <c r="D7" i="38"/>
  <c r="F7" i="38" s="1"/>
  <c r="D6" i="38"/>
  <c r="D15" i="38" s="1"/>
  <c r="F6" i="38" l="1"/>
  <c r="E24" i="41"/>
  <c r="F30" i="38" l="1"/>
  <c r="F15" i="38"/>
  <c r="B7" i="18" l="1"/>
  <c r="F29" i="38"/>
  <c r="F31" i="38" l="1"/>
  <c r="B7" i="17"/>
  <c r="F24" i="41"/>
  <c r="F23" i="41"/>
  <c r="F16" i="41" l="1"/>
  <c r="F13" i="41"/>
  <c r="F12" i="41"/>
  <c r="F11" i="41"/>
  <c r="F10" i="41"/>
  <c r="D16" i="41"/>
  <c r="D15" i="41"/>
  <c r="D13" i="41"/>
  <c r="D12" i="41"/>
  <c r="D11" i="41"/>
  <c r="D10" i="41"/>
  <c r="D9" i="41"/>
  <c r="D8" i="41"/>
  <c r="F8" i="41" s="1"/>
  <c r="D7" i="41"/>
  <c r="F7" i="41" s="1"/>
  <c r="D6" i="41"/>
  <c r="F6" i="41" s="1"/>
  <c r="E31" i="41"/>
  <c r="F15" i="41"/>
  <c r="F9" i="41"/>
  <c r="F26" i="41" l="1"/>
  <c r="E33" i="41"/>
  <c r="D17" i="41"/>
  <c r="F17" i="41"/>
  <c r="F31" i="41" l="1"/>
  <c r="F32" i="41"/>
  <c r="F33" i="41" l="1"/>
  <c r="A7" i="2" l="1"/>
  <c r="D13" i="2" l="1"/>
  <c r="D14" i="2" l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E15" i="2" l="1"/>
  <c r="E17" i="2" s="1"/>
  <c r="E18" i="2" s="1"/>
  <c r="D15" i="2"/>
  <c r="B12" i="15" l="1"/>
  <c r="D13" i="1" s="1"/>
  <c r="E13" i="1" s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comments1.xml><?xml version="1.0" encoding="utf-8"?>
<comments xmlns="http://schemas.openxmlformats.org/spreadsheetml/2006/main">
  <authors>
    <author>Kellogg, Anh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2020 Allocation Methods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2020 Allocation Methods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<sst xmlns="http://schemas.openxmlformats.org/spreadsheetml/2006/main" count="2954" uniqueCount="425">
  <si>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</si>
  <si>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</si>
  <si>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</si>
  <si>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</si>
  <si>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</si>
  <si>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</si>
  <si>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</si>
  <si>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</si>
  <si>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</si>
  <si>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</si>
  <si>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</si>
  <si>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</si>
  <si>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</si>
  <si>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</si>
  <si>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</si>
  <si>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</si>
  <si>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>92500300  1115 - Liability Claims - Gas</t>
  </si>
  <si>
    <t>Total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</si>
  <si>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</si>
  <si>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</si>
  <si>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</si>
  <si>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</si>
  <si>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</si>
  <si>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</si>
  <si>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</si>
  <si>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</si>
  <si>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</si>
  <si>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</si>
  <si>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</si>
  <si>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</si>
  <si>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</si>
  <si>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</si>
  <si>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</si>
  <si>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</si>
  <si>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</si>
  <si>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</si>
  <si>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</si>
  <si>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</si>
  <si>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</si>
  <si>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</si>
  <si>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</si>
  <si>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</si>
  <si>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</si>
  <si>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200006 -INSURANCE LIABILITY</t>
  </si>
  <si>
    <t>Order</t>
  </si>
  <si>
    <t>Direct Labor</t>
  </si>
  <si>
    <t>Orders</t>
  </si>
  <si>
    <t>12 Months</t>
  </si>
  <si>
    <t>O&amp;M  Alloc.</t>
  </si>
  <si>
    <t>92500558  Claims Defense &amp; Cost Recovery Gas</t>
  </si>
  <si>
    <t>18490424  1412 - Workers Comp Pymts to Employees</t>
  </si>
  <si>
    <t>18490425  1412 - Workers Comp Pmts - W352338</t>
  </si>
  <si>
    <t>Total Operations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</si>
  <si>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</si>
  <si>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</si>
  <si>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</si>
  <si>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</si>
  <si>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</si>
  <si>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</si>
  <si>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</si>
  <si>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</si>
  <si>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</si>
  <si>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200006</t>
  </si>
  <si>
    <t>SA</t>
  </si>
  <si>
    <t>13100573</t>
  </si>
  <si>
    <t>22820011</t>
  </si>
  <si>
    <t>22820012</t>
  </si>
  <si>
    <t>92500035  Claims Defense &amp; Cost Recovery Electr</t>
  </si>
  <si>
    <t>92500609  Liability Claims - Common</t>
  </si>
  <si>
    <t>92500301  Liability Claims - Gas</t>
  </si>
  <si>
    <t>92500021</t>
  </si>
  <si>
    <t>22820022</t>
  </si>
  <si>
    <t>92500301</t>
  </si>
  <si>
    <t>Reference 3.13</t>
  </si>
  <si>
    <t>92500006</t>
  </si>
  <si>
    <t>S-4050 Substation Vehicle Damage Claims</t>
  </si>
  <si>
    <t>92500015</t>
  </si>
  <si>
    <t>4050 Substation Damage Claim/Todd Best</t>
  </si>
  <si>
    <t>Liability Claims - Electric</t>
  </si>
  <si>
    <t>92500035</t>
  </si>
  <si>
    <t>Claims Defense &amp; Cost Recovery Electr</t>
  </si>
  <si>
    <t>Liability Claims - Gas</t>
  </si>
  <si>
    <t>92500558</t>
  </si>
  <si>
    <t>Claims Defense &amp; Cost Recovery Gas</t>
  </si>
  <si>
    <t>92500609</t>
  </si>
  <si>
    <t>Liability Claims - Common</t>
  </si>
  <si>
    <t>92500920</t>
  </si>
  <si>
    <t>Claims Defense &amp; Cost Recovery Common</t>
  </si>
  <si>
    <t>1412 - Workers Comp Pymts to Employees</t>
  </si>
  <si>
    <t>1412 - Workers Comp Pmts - W352338</t>
  </si>
  <si>
    <t>CO object name</t>
  </si>
  <si>
    <t>Document Header Text</t>
  </si>
  <si>
    <t>Name of offsetting account</t>
  </si>
  <si>
    <t>1/19 Liability claim pmt 6-4849</t>
  </si>
  <si>
    <t>LIABILITY CLAIM PMTS</t>
  </si>
  <si>
    <t>US Bank - Damage Claims 1847</t>
  </si>
  <si>
    <t>INSURANCE LIABILITY</t>
  </si>
  <si>
    <t>200096 -NON REPORTABLE PAYMENTS</t>
  </si>
  <si>
    <t>200096</t>
  </si>
  <si>
    <t>NON REPORTABLE PAYMENTS</t>
  </si>
  <si>
    <t>102376 -CITY OF REDMOND</t>
  </si>
  <si>
    <t>102376</t>
  </si>
  <si>
    <t>CITY OF REDMOND</t>
  </si>
  <si>
    <t>1/19 Liability claim pmt 6-5014</t>
  </si>
  <si>
    <t>CINDY LEAHY BOT-01</t>
  </si>
  <si>
    <t>139974</t>
  </si>
  <si>
    <t>MACMILLAN SCHOLZ &amp; MARKS PC</t>
  </si>
  <si>
    <t>2/19 Liability claim pmt 6-4698</t>
  </si>
  <si>
    <t>3/19 Liability claim pmt 6-5075</t>
  </si>
  <si>
    <t>3/19 Liability claim pmt 6-5089</t>
  </si>
  <si>
    <t>LACY VOGT TAC-01</t>
  </si>
  <si>
    <t>4/19 Liability claim pmt 6-5078</t>
  </si>
  <si>
    <t>JAN THORNTON SKA-SVC</t>
  </si>
  <si>
    <t>116287</t>
  </si>
  <si>
    <t>OSTROM MUSHROOM FARMS LLC</t>
  </si>
  <si>
    <t>5/19 Liability claim pmt 6-4461</t>
  </si>
  <si>
    <t>5/19 Liability claim pmt 6-5110</t>
  </si>
  <si>
    <t>5/19 Liability claim pmt 6-5281</t>
  </si>
  <si>
    <t>6/19 Liability claim pmt 6-5303</t>
  </si>
  <si>
    <t>Liability Claims Adj Q2</t>
  </si>
  <si>
    <t>Liability Reserve - Electric</t>
  </si>
  <si>
    <t>7/19 Liability claim pmt 6-4776</t>
  </si>
  <si>
    <t>7/19 Liability claim pmt 6-5456</t>
  </si>
  <si>
    <t>7/19 Liability claim pmt 6-5477</t>
  </si>
  <si>
    <t>8/19 Liability claim pmt 6-5612</t>
  </si>
  <si>
    <t>9/19 Liability claim pmt 6-5743</t>
  </si>
  <si>
    <t>9/19 Liability claim pmt 6-5712</t>
  </si>
  <si>
    <t>9/19 Liability claim pmt 6-5289</t>
  </si>
  <si>
    <t>Liability Claims Adj Q3</t>
  </si>
  <si>
    <t>RODEL PAGULAYAN TAC-01</t>
  </si>
  <si>
    <t>CINDY LEAHY BOT-01G</t>
  </si>
  <si>
    <t>HEATHER SMITH BOT-01G</t>
  </si>
  <si>
    <t>10/19 Liability claim pmt 6-5820</t>
  </si>
  <si>
    <t>11/19 Liability claim pmt 6-5868</t>
  </si>
  <si>
    <t>11/19 Liability claim pmt 6-5789</t>
  </si>
  <si>
    <t>11/19 Liability claim pmt 6-5757</t>
  </si>
  <si>
    <t>11/19 Liability claim pmt 6-5908</t>
  </si>
  <si>
    <t>135273 -LAW OFFICES OF ELENA E TSIPIRIN AS</t>
  </si>
  <si>
    <t>135273</t>
  </si>
  <si>
    <t>LAW OFFICES OF ELENA E TSIPRIN AS</t>
  </si>
  <si>
    <t>145682 -LAW OFFICES OF ELENA E TSIPIRIN AS</t>
  </si>
  <si>
    <t>145682</t>
  </si>
  <si>
    <t>Damage &amp; Injury Liability Claims</t>
  </si>
  <si>
    <t>Liability Claims Adj Q4</t>
  </si>
  <si>
    <t>1/19 Damage claim pmt 186551918</t>
  </si>
  <si>
    <t>1/19 Damage claim pmt 186579711</t>
  </si>
  <si>
    <t>1/19 Damage claim pmt 186580116</t>
  </si>
  <si>
    <t>1/19 Damage claim pmt 186577627</t>
  </si>
  <si>
    <t>2/19 Damage claim pmt 186579874</t>
  </si>
  <si>
    <t>3/19 Damage claim pmt 186578713</t>
  </si>
  <si>
    <t>3/19 Damage claim pmt 186539445</t>
  </si>
  <si>
    <t>3/19 Damage claim pmt 186577861</t>
  </si>
  <si>
    <t>3/19 Damage claim pmt 186579696</t>
  </si>
  <si>
    <t>3/19 Damage claim pmt 186578756</t>
  </si>
  <si>
    <t>4/19 Damage claim pmt 186571993</t>
  </si>
  <si>
    <t>4/19 Damage claim pmt 186571992</t>
  </si>
  <si>
    <t>4/19 Damage claim pmt 186580122</t>
  </si>
  <si>
    <t>5/19 Damage claim pmt 186579898</t>
  </si>
  <si>
    <t>5/19 Damage claim pmt 186578772</t>
  </si>
  <si>
    <t>5/19 Damage claim pmt 186579315</t>
  </si>
  <si>
    <t>6/19 Damage claim pmt 186579883</t>
  </si>
  <si>
    <t>6/19 Damage claim pmt 186578010</t>
  </si>
  <si>
    <t>7/19 Damage claim pmt-186580309</t>
  </si>
  <si>
    <t>7/19 Damage claim pmt-186580798</t>
  </si>
  <si>
    <t>7/19 Damage claim pmt-186579876</t>
  </si>
  <si>
    <t>7/19 Damage claim pmt-186574185</t>
  </si>
  <si>
    <t>7/19 Damage claim pmt-186580488</t>
  </si>
  <si>
    <t>7/19 Damage claim pmt-186580547</t>
  </si>
  <si>
    <t>8/18 Damage claim pmt 186578667</t>
  </si>
  <si>
    <t>8/18 Damage claim pmt 186580698</t>
  </si>
  <si>
    <t>9/19 Damage claim pmt 186579822</t>
  </si>
  <si>
    <t>9/19 Damage claim pmt 186559417</t>
  </si>
  <si>
    <t>10/19 Damage claim pmt 186575103</t>
  </si>
  <si>
    <t>10/19 Damage claim pmt 186574190</t>
  </si>
  <si>
    <t>10/19 Damage claim pmt 186580706</t>
  </si>
  <si>
    <t>10/19 Damage claim pmt 186580340</t>
  </si>
  <si>
    <t>11/19 Damage claim pmt 186580340</t>
  </si>
  <si>
    <t>11/19 Damage claim pmt 186582226</t>
  </si>
  <si>
    <t>11/19 Damage claim pmt 5-980044</t>
  </si>
  <si>
    <t>11/19 Damage claim pmt 186581518</t>
  </si>
  <si>
    <t>11/19 Damage claim pmt 186575659</t>
  </si>
  <si>
    <t>11/19 Damage claim pmt 186557315</t>
  </si>
  <si>
    <t>11/19 Tampering claim pmt 42-256172</t>
  </si>
  <si>
    <t>11/19 Damage claim pmt 186581467</t>
  </si>
  <si>
    <t>11/19 Damage claim pmt 186581647</t>
  </si>
  <si>
    <t>12/19 Damage claim pmt 186580428</t>
  </si>
  <si>
    <t>12/19 Damage claim pmt 186582595</t>
  </si>
  <si>
    <t>12/19 Damage claim pmt 186580708</t>
  </si>
  <si>
    <t>12/19 Damage claim pmt 186580696</t>
  </si>
  <si>
    <t>1/19 Liability claim pmt 6-5034</t>
  </si>
  <si>
    <t>2/19 Liability claim pmt 6-4961</t>
  </si>
  <si>
    <t>*GREENWOOD INCIDENT 3/8/2019_CINDY LEAHY X6987</t>
  </si>
  <si>
    <t>FM 92500301 TO 22820022</t>
  </si>
  <si>
    <t>Liability Reserve Reimbursements - Gas</t>
  </si>
  <si>
    <t>Adj to Liability Claims Gas 2019 - Q1</t>
  </si>
  <si>
    <t>Liability Claims Adj Q1</t>
  </si>
  <si>
    <t>Liability Reserve - Gas</t>
  </si>
  <si>
    <t>144836 -DIRT CHEAP INC</t>
  </si>
  <si>
    <t>144836</t>
  </si>
  <si>
    <t>DIRT CHEAP INC</t>
  </si>
  <si>
    <t>144969 -JOHN ROTHSCHILD</t>
  </si>
  <si>
    <t>144969</t>
  </si>
  <si>
    <t>JOHN ROTHSCHILD</t>
  </si>
  <si>
    <t>134234 -HAROLD D CARR PS</t>
  </si>
  <si>
    <t>134234</t>
  </si>
  <si>
    <t>HAROLD D CARR PS</t>
  </si>
  <si>
    <t>6/19 Liability claim pmt 6-5293</t>
  </si>
  <si>
    <t>7/19 Liability claim pmt 6-5370</t>
  </si>
  <si>
    <t>8/19 Liability claim pmt 6-5422</t>
  </si>
  <si>
    <t>8/19 Liability claim pmt 6-5643</t>
  </si>
  <si>
    <t>145372</t>
  </si>
  <si>
    <t>STUART E SHELTON INJURY LAW PLLC</t>
  </si>
  <si>
    <t>CINDY LEAHLY BOT-01G</t>
  </si>
  <si>
    <t>10/19 Liability claim pmt 6-5854</t>
  </si>
  <si>
    <t>139573 -EMERALD LAW GROUP PLLC</t>
  </si>
  <si>
    <t>139573</t>
  </si>
  <si>
    <t>EMERALD LAW GROUP PLLC</t>
  </si>
  <si>
    <t>RAYMOND FUND FAC-SVC</t>
  </si>
  <si>
    <t>FM 92500558 TO 22820022</t>
  </si>
  <si>
    <t>9/19 Damage claim pmt 186580781</t>
  </si>
  <si>
    <t>9/19 Damage claim pmt 186577181</t>
  </si>
  <si>
    <t>9/19 Damage claim pmt 186578274</t>
  </si>
  <si>
    <t>10/19 Damage claim pmt 186578522</t>
  </si>
  <si>
    <t>11/19 Damage claim pmt 186578274</t>
  </si>
  <si>
    <t>11/19 Damage claim pmt 186579414</t>
  </si>
  <si>
    <t>11/19 Damage claim pmt 186578508</t>
  </si>
  <si>
    <t>12/19 Damage claim pmt 186581926</t>
  </si>
  <si>
    <t>12/19 Damage claim pmt 186580774</t>
  </si>
  <si>
    <t>3/19 Liability claim pmt 6-5138</t>
  </si>
  <si>
    <t>200013 -INSURANCE PREMIUMS</t>
  </si>
  <si>
    <t>200013</t>
  </si>
  <si>
    <t>INSURANCE PREMIUMS</t>
  </si>
  <si>
    <t>7/19 Liability claim pmt 6-5316</t>
  </si>
  <si>
    <t>145153 -THE JONES FIRM</t>
  </si>
  <si>
    <t>145153</t>
  </si>
  <si>
    <t>THE JONES FIRM</t>
  </si>
  <si>
    <t>145462 -GARDNER TRABOLSI &amp; ASSOCIATES PLLC</t>
  </si>
  <si>
    <t>145462</t>
  </si>
  <si>
    <t>GARDNER TRABOLSI &amp; ASSOCIATES PLLC</t>
  </si>
  <si>
    <t>10/19 Liability claim pmt 6-5781</t>
  </si>
  <si>
    <t>10/19 Liability claim pmt 6-4372</t>
  </si>
  <si>
    <t>12/19 Damage claim pmt 5-98004</t>
  </si>
  <si>
    <t>Order 92500006 12ME 12-2019</t>
  </si>
  <si>
    <t>Order 92500015 12ME 12-2019</t>
  </si>
  <si>
    <t>Order 92500021 12ME 12-2019</t>
  </si>
  <si>
    <t>Order 92500035 12ME 12-2019</t>
  </si>
  <si>
    <t>Order 92500301 12ME 12-2019</t>
  </si>
  <si>
    <t>Order 92500558 12ME 12-2019</t>
  </si>
  <si>
    <t>Order 92500609 12ME 12-2019</t>
  </si>
  <si>
    <t>Order 92500920 12ME 12-2019</t>
  </si>
  <si>
    <t xml:space="preserve">  Date:                     01/31/2020</t>
  </si>
  <si>
    <t>Order 18490424 12ME 12-2019</t>
  </si>
  <si>
    <t>Twelve months ended 12/31/19</t>
  </si>
  <si>
    <t xml:space="preserve">  Date:                     01/25/2021</t>
  </si>
  <si>
    <t>Order 92500021 12ME 12-2020</t>
  </si>
  <si>
    <t>1/20 Liability claim pmt 6-5805</t>
  </si>
  <si>
    <t>1/20 Liability claim pmt 6-5511</t>
  </si>
  <si>
    <t>STEPHANIE MCDONALD SKC-SVC</t>
  </si>
  <si>
    <t>2/20 Liability claim pmt 6-5894</t>
  </si>
  <si>
    <t>2/20 Liability claim pmt 6-6130</t>
  </si>
  <si>
    <t>3/20 Liability claim pmt 6-6017</t>
  </si>
  <si>
    <t>CINDY LEAHY - BOTHELL</t>
  </si>
  <si>
    <t>*CLAIM#6000006136_STEPHANIE MCDONALD SKC-SVC</t>
  </si>
  <si>
    <t>102701</t>
  </si>
  <si>
    <t>5/20 Liability claim pmt 6-6270</t>
  </si>
  <si>
    <t>5/20 Liability claim pmt 6-6215</t>
  </si>
  <si>
    <t>5/20 Liability claim pmt 6-6229</t>
  </si>
  <si>
    <t>6/20 Liability claim pmt 6-6291</t>
  </si>
  <si>
    <t>7/20 Liability claim pmt 6-5789</t>
  </si>
  <si>
    <t>7/20 Liability claim pmt 6-6071</t>
  </si>
  <si>
    <t>10/20 Liability claim pmt 6-6456</t>
  </si>
  <si>
    <t>10/20 Liability claim pmt 6-6071</t>
  </si>
  <si>
    <t>10/20 Liability claim pmt 6-6503</t>
  </si>
  <si>
    <t>10/20 Liability claim pmt 6-6561</t>
  </si>
  <si>
    <t>11/20 Liability claim pmt 6-6612</t>
  </si>
  <si>
    <t>Transfer damage claim to 58806367</t>
  </si>
  <si>
    <t>FM 92500021 TO 58806367</t>
  </si>
  <si>
    <t>*CLAIM#6000006725 ___LACY VOGT TAC-01</t>
  </si>
  <si>
    <t>129937</t>
  </si>
  <si>
    <t>12/20 Liability claim pmt 6-6705</t>
  </si>
  <si>
    <t>Order 92500035 12ME 12-2020</t>
  </si>
  <si>
    <t>1/20 Damage claim pmt 186581518</t>
  </si>
  <si>
    <t>1/20 Damage claim pmt 186581582</t>
  </si>
  <si>
    <t>1/20 Damage claim pmt 186579876</t>
  </si>
  <si>
    <t>1/20 Damage claim pmt 186582610</t>
  </si>
  <si>
    <t>1/20 Damage claim pmt 186580309</t>
  </si>
  <si>
    <t>Whatcom County 1101889</t>
  </si>
  <si>
    <t>Feb 2020 Check Deposits</t>
  </si>
  <si>
    <t>13101033</t>
  </si>
  <si>
    <t>2/20 Damage claim pmt 186580200</t>
  </si>
  <si>
    <t>2/20 Damage claim pmt 186578754</t>
  </si>
  <si>
    <t>3/20 Damage claim pmt 186582351</t>
  </si>
  <si>
    <t>3/20 Damage claim pmt 186580340</t>
  </si>
  <si>
    <t>4/20 Damage claim pmt 186582720</t>
  </si>
  <si>
    <t>4/20 Damage claim pmt 186575719</t>
  </si>
  <si>
    <t>4/20 Damage claim pmt 186583411</t>
  </si>
  <si>
    <t>4/20 Damage claim pmt 186581632</t>
  </si>
  <si>
    <t>4/20 Damage claim pmt 186583711</t>
  </si>
  <si>
    <t>5/20 Damage claim pmt 186577588</t>
  </si>
  <si>
    <t>6/20 Damage claim pmt 186580412</t>
  </si>
  <si>
    <t>9/20 Damage claim pmt 186583717</t>
  </si>
  <si>
    <t>9/20 Damage claim pmt 186583898</t>
  </si>
  <si>
    <t>9/20 Damage claim pmt 186583747</t>
  </si>
  <si>
    <t>11/20 Damage claim pmt 186584633</t>
  </si>
  <si>
    <t>11/20 Damage claim pmt 186570367</t>
  </si>
  <si>
    <t>11/20 Damage claim pmt 186580714</t>
  </si>
  <si>
    <t>12/20 Damage claim pmt 186584633</t>
  </si>
  <si>
    <t>12/20 Damage claim pmt 186583710</t>
  </si>
  <si>
    <t>Order 92500301 12ME 12-2020</t>
  </si>
  <si>
    <t>145754</t>
  </si>
  <si>
    <t>1/20 Liability claim pmt 6-5873</t>
  </si>
  <si>
    <t>1/20 Liability claim pmt 6-5881</t>
  </si>
  <si>
    <t>1/20 Liability claim pmt 6-6025</t>
  </si>
  <si>
    <t>2/20 Liability claim pmt 6-5759</t>
  </si>
  <si>
    <t>146050 -F LAWRENCE TAYLOR PLLC</t>
  </si>
  <si>
    <t>146050</t>
  </si>
  <si>
    <t>CINDY LEAHY BOTHELL</t>
  </si>
  <si>
    <t>Q3 Liability Claims Adj</t>
  </si>
  <si>
    <t>11/20 Liability claim pmt 6-6378</t>
  </si>
  <si>
    <t>146432 -CARTER &amp; FULTON PS</t>
  </si>
  <si>
    <t>146432</t>
  </si>
  <si>
    <t>Q4 Liability Claims Adj</t>
  </si>
  <si>
    <t>Order 92500558 12ME 12-2020</t>
  </si>
  <si>
    <t>1/20 Damage claim pmt 186573975</t>
  </si>
  <si>
    <t>11/20 Damage claim pmt 186584259</t>
  </si>
  <si>
    <t>Order 92500609 12ME 12-2020</t>
  </si>
  <si>
    <t>Order 18490424 12ME 12-2020</t>
  </si>
  <si>
    <t>Order 18490425 12ME 12-2020</t>
  </si>
  <si>
    <t>Twelve months ended 12/31/20</t>
  </si>
  <si>
    <t>FOR THE TWELVE MONTHS ENDED DECEMBER 31, 2021</t>
  </si>
  <si>
    <t>O&amp;M Split to</t>
  </si>
  <si>
    <t>Utility</t>
  </si>
  <si>
    <t>92500021  Liability Claims - Electric</t>
  </si>
  <si>
    <t>(Alloc using Number of Customers)</t>
  </si>
  <si>
    <t>RAYMOND FUNG FAC-SVC</t>
  </si>
  <si>
    <t>146745 -BELLINGHAM INJURY LAW PLLC</t>
  </si>
  <si>
    <t>1/21 Liability claim pmt 6-6359</t>
  </si>
  <si>
    <t>1/21 Liability claim pmt 6-6568</t>
  </si>
  <si>
    <t>1/21 Liability claim pmt 6-6615</t>
  </si>
  <si>
    <t>2/21 Liability claim pmt 6-6798</t>
  </si>
  <si>
    <t>4/21 Liability claim pmt 6-6929</t>
  </si>
  <si>
    <t>Q1 Liability Claims Adj</t>
  </si>
  <si>
    <t>6/21 Liability claim pmt 6-7056</t>
  </si>
  <si>
    <t>6/21 Liability claim pmt 6-5789</t>
  </si>
  <si>
    <t>6/21 Liability claim pmt 6-6986</t>
  </si>
  <si>
    <t>KOB1 SAP report</t>
  </si>
  <si>
    <t xml:space="preserve">Ord 92500021 </t>
  </si>
  <si>
    <t>KOB1 (Cost Element 62000000 and 69990185)</t>
  </si>
  <si>
    <t>US Bank-Damage Claim</t>
  </si>
  <si>
    <t>2/21 Damage Claim pmt 186584161</t>
  </si>
  <si>
    <r>
      <t xml:space="preserve">Ord 92500300 </t>
    </r>
    <r>
      <rPr>
        <sz val="10"/>
        <rFont val="Arial"/>
        <family val="2"/>
      </rPr>
      <t>KOB1 (Cost Element 62000000 and 69990185)</t>
    </r>
  </si>
  <si>
    <t>12ME December 2021</t>
  </si>
  <si>
    <r>
      <t xml:space="preserve">Ord 92500301 </t>
    </r>
    <r>
      <rPr>
        <sz val="10"/>
        <rFont val="Arial"/>
        <family val="2"/>
      </rPr>
      <t>KOB1 (Cost Element 62000000 and 69990185)</t>
    </r>
  </si>
  <si>
    <t>ACTIVE CONSTRUCTION INC</t>
  </si>
  <si>
    <t>Liab Reimbrsmnt-Gas</t>
  </si>
  <si>
    <t>JOHANSEN CONSTRUCTION COMPANY INC</t>
  </si>
  <si>
    <t>MICHELS POWER INC</t>
  </si>
  <si>
    <t>122170 -INTERWEST CONSTRUCTION INC</t>
  </si>
  <si>
    <t>7/21 Liability claim pmt 6-7119</t>
  </si>
  <si>
    <t>7/21 Liability claim pmt 6-7076</t>
  </si>
  <si>
    <t>7/21 Liability claim pmt 6-7143</t>
  </si>
  <si>
    <t>7/21 Liability claim pmt 6-7195</t>
  </si>
  <si>
    <t>8/21 Liability claim pmt 6-7216</t>
  </si>
  <si>
    <t>8/21 Liability claim pmt 6-7176</t>
  </si>
  <si>
    <t>8/21 Liability claim pmt 6-7257</t>
  </si>
  <si>
    <t>8/21 Liability claim pmt 6-7244</t>
  </si>
  <si>
    <t>Short deposit on the bank side 8/2021</t>
  </si>
  <si>
    <t>10/21 Liability claim pmt 6-7244</t>
  </si>
  <si>
    <t>11/21 Liability claim pmt 6-7361</t>
  </si>
  <si>
    <t>12/21 Liability claim pmt 6-7494</t>
  </si>
  <si>
    <t>Liability Claims Adj Q4 2021</t>
  </si>
  <si>
    <r>
      <t xml:space="preserve">Ord 18490424 </t>
    </r>
    <r>
      <rPr>
        <sz val="10"/>
        <rFont val="Arial"/>
        <family val="2"/>
      </rPr>
      <t>KOB1 (Filter Cost Element Name: Workers Comp Paymt)</t>
    </r>
  </si>
  <si>
    <r>
      <t xml:space="preserve">Ord 18490425 </t>
    </r>
    <r>
      <rPr>
        <sz val="10"/>
        <rFont val="Arial"/>
        <family val="2"/>
      </rPr>
      <t>KOB1 (Filter Cost Element Name: Workers Comp Paymt)</t>
    </r>
  </si>
  <si>
    <r>
      <t xml:space="preserve">Ord 92500035 </t>
    </r>
    <r>
      <rPr>
        <sz val="10"/>
        <rFont val="Arial"/>
        <family val="2"/>
      </rPr>
      <t>KOB1 (Cost Element 62000000 and 69990185)</t>
    </r>
  </si>
  <si>
    <t>1/21 Damage claim pmt 186544442</t>
  </si>
  <si>
    <t>1/21 Damage claim pmt 186564529</t>
  </si>
  <si>
    <t>1/21 Damage claim pmt 186584448</t>
  </si>
  <si>
    <t>1/21 Damage claim pmt 186584130</t>
  </si>
  <si>
    <t>1/21 Damage claim pmt 186583713</t>
  </si>
  <si>
    <t>1/21 Damage claim pmt 186580475</t>
  </si>
  <si>
    <t>1/21 Damage claim pmt 186584775</t>
  </si>
  <si>
    <t>1/21 Damage claim pmt 186571926</t>
  </si>
  <si>
    <t>1/21 Damage claim pmt 186578010</t>
  </si>
  <si>
    <t>1/21 Damage claim pmt 186584447</t>
  </si>
  <si>
    <t>1/21 Damage claim pmt 186582415</t>
  </si>
  <si>
    <t>2/21 Damage claim pmt 186584775</t>
  </si>
  <si>
    <t>2/21 Damage claim pmt 186573630</t>
  </si>
  <si>
    <t>2/21 Damage claim pmt 186585600</t>
  </si>
  <si>
    <t>2/21 Damage claim pmt 186584275</t>
  </si>
  <si>
    <t>2/21 Damage claim pmt 186585807</t>
  </si>
  <si>
    <t>2/21 Damage claim pmt 186584633</t>
  </si>
  <si>
    <t>3/21 Damage claim pmt 186582652</t>
  </si>
  <si>
    <t>3/21 Damage claim pmt 186516089</t>
  </si>
  <si>
    <t>3/21 Damage claim pmt 186518937</t>
  </si>
  <si>
    <t>3/21 Damage claim pmt 186584738</t>
  </si>
  <si>
    <t>3/21 Damage claim pmt 186584044</t>
  </si>
  <si>
    <t>4/21 Damage claim pmt 186578999</t>
  </si>
  <si>
    <t>5/21 Damage claim pmt 186584817</t>
  </si>
  <si>
    <t>5/21 Damage claim pmt 186584934</t>
  </si>
  <si>
    <t>5/21 Damage claim pmt 186584747</t>
  </si>
  <si>
    <t>6/21 Damage claim pmt 186584764</t>
  </si>
  <si>
    <t>6/21 Damage claim pmt 186584747</t>
  </si>
  <si>
    <t>7/21 Damage claim pmt 186580594</t>
  </si>
  <si>
    <t>8/21 Damage claim pmt 186573670</t>
  </si>
  <si>
    <t>8/21 Damage claim pmt 186585700</t>
  </si>
  <si>
    <t>8/21 Damage claim pmt 186580025</t>
  </si>
  <si>
    <t>8/21 Damage claim pmt 186581433</t>
  </si>
  <si>
    <t>8/21 Damage claim pmt 186583850</t>
  </si>
  <si>
    <t>8/21 Damage claim pmt 186582775</t>
  </si>
  <si>
    <t>9/21 Damage claim pmt 186584109</t>
  </si>
  <si>
    <t>9/21 Damage claim pmt 186585723</t>
  </si>
  <si>
    <t>9/21 Damage claim pmt 186584838</t>
  </si>
  <si>
    <t>9/21 Damage claim pmt 186581541</t>
  </si>
  <si>
    <t>9/21 Damage claim pmt 186585446</t>
  </si>
  <si>
    <t>12/21 Liability claim pmt 6-7508</t>
  </si>
  <si>
    <t>12/21 Damage claim pmt 186581541</t>
  </si>
  <si>
    <t>12/21 Damage claim pmt 186584828</t>
  </si>
  <si>
    <r>
      <t xml:space="preserve">Ord 92500609 </t>
    </r>
    <r>
      <rPr>
        <sz val="10"/>
        <rFont val="Arial"/>
        <family val="2"/>
      </rPr>
      <t>KOB1 (Cost Element 62000000 and 69990185)</t>
    </r>
  </si>
  <si>
    <t>Total FERC 925</t>
  </si>
  <si>
    <t>Worker's Comp Orders (Comp Order) allocated using O&amp;M Utility %</t>
  </si>
  <si>
    <t>Total Worker's Comp</t>
  </si>
  <si>
    <t>Liability Claim Pmts</t>
  </si>
  <si>
    <t>Liability Claim Pymt</t>
  </si>
  <si>
    <t>ck</t>
  </si>
  <si>
    <t>Twelve months ended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</si>
</sst>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###,000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1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7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4"/>
    <xf numFmtId="0" fontId="104" fillId="114" borderId="45"/>
    <xf numFmtId="0" fontId="105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2" fillId="117" borderId="51" applyNumberFormat="0" applyAlignment="0" applyProtection="0">
      <alignment horizontal="left" vertical="center" indent="1"/>
    </xf>
    <xf numFmtId="197" fontId="113" fillId="118" borderId="51" applyNumberFormat="0" applyAlignment="0" applyProtection="0">
      <alignment horizontal="left" vertical="center" indent="1"/>
    </xf>
    <xf numFmtId="197" fontId="113" fillId="0" borderId="52" applyNumberFormat="0" applyProtection="0">
      <alignment horizontal="right" vertical="center"/>
    </xf>
    <xf numFmtId="0" fontId="112" fillId="117" borderId="53" applyNumberFormat="0" applyAlignment="0" applyProtection="0">
      <alignment horizontal="left" vertical="center" indent="1"/>
    </xf>
    <xf numFmtId="197" fontId="112" fillId="0" borderId="53" applyNumberFormat="0" applyProtection="0">
      <alignment horizontal="right" vertical="center"/>
    </xf>
  </cellStyleXfs>
  <cellXfs count="226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vertical="center"/>
    </xf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6" fillId="0" borderId="13" xfId="870" applyFont="1" applyFill="1" applyBorder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46" fillId="0" borderId="0" xfId="870" applyFont="1" applyFill="1"/>
    <xf numFmtId="44" fontId="46" fillId="0" borderId="11" xfId="870" applyFont="1" applyFill="1" applyBorder="1" applyAlignment="1">
      <alignment horizontal="right"/>
    </xf>
    <xf numFmtId="0" fontId="21" fillId="0" borderId="11" xfId="1063" applyNumberFormat="1" applyFont="1" applyBorder="1" applyAlignment="1"/>
    <xf numFmtId="44" fontId="46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46" fillId="0" borderId="11" xfId="1063" applyNumberFormat="1" applyFont="1" applyFill="1" applyBorder="1" applyAlignment="1">
      <alignment horizontal="center"/>
    </xf>
    <xf numFmtId="0" fontId="21" fillId="0" borderId="11" xfId="1063" applyNumberFormat="1" applyFont="1" applyFill="1" applyBorder="1" applyAlignment="1">
      <alignment horizontal="center"/>
    </xf>
    <xf numFmtId="0" fontId="46" fillId="0" borderId="11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3" xfId="869" applyFont="1" applyFill="1" applyBorder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46" fillId="0" borderId="0" xfId="869" applyFont="1" applyFill="1"/>
    <xf numFmtId="44" fontId="46" fillId="0" borderId="11" xfId="869" applyFont="1" applyFill="1" applyBorder="1" applyAlignment="1">
      <alignment horizontal="right"/>
    </xf>
    <xf numFmtId="0" fontId="21" fillId="0" borderId="11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1" xfId="1062" applyNumberFormat="1" applyFont="1" applyFill="1" applyBorder="1" applyAlignment="1">
      <alignment horizontal="center"/>
    </xf>
    <xf numFmtId="0" fontId="21" fillId="0" borderId="11" xfId="1062" applyNumberFormat="1" applyFont="1" applyFill="1" applyBorder="1" applyAlignment="1">
      <alignment horizontal="center"/>
    </xf>
    <xf numFmtId="0" fontId="46" fillId="0" borderId="11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1" xfId="1063" applyNumberFormat="1" applyFont="1" applyFill="1" applyBorder="1" applyAlignment="1"/>
    <xf numFmtId="44" fontId="108" fillId="0" borderId="0" xfId="870" applyFont="1" applyFill="1" applyBorder="1" applyAlignment="1">
      <alignment horizontal="right"/>
    </xf>
    <xf numFmtId="0" fontId="21" fillId="0" borderId="0" xfId="1063" applyNumberFormat="1" applyFont="1" applyFill="1" applyAlignment="1"/>
    <xf numFmtId="44" fontId="108" fillId="0" borderId="0" xfId="870" applyFont="1" applyFill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1" xfId="1062" applyNumberFormat="1" applyFont="1" applyFill="1" applyBorder="1" applyAlignment="1"/>
    <xf numFmtId="44" fontId="108" fillId="0" borderId="0" xfId="869" applyFont="1" applyFill="1" applyBorder="1" applyAlignment="1">
      <alignment horizontal="right"/>
    </xf>
    <xf numFmtId="0" fontId="21" fillId="0" borderId="0" xfId="1062" applyNumberFormat="1" applyFont="1" applyFill="1" applyAlignment="1"/>
    <xf numFmtId="44" fontId="108" fillId="0" borderId="0" xfId="869" applyFont="1" applyFill="1"/>
    <xf numFmtId="0" fontId="109" fillId="0" borderId="0" xfId="0" applyFont="1" applyAlignment="1">
      <alignment horizontal="center"/>
    </xf>
    <xf numFmtId="0" fontId="110" fillId="0" borderId="0" xfId="0" applyFont="1"/>
    <xf numFmtId="0" fontId="16" fillId="0" borderId="0" xfId="0" applyFont="1"/>
    <xf numFmtId="43" fontId="0" fillId="0" borderId="0" xfId="0" applyNumberFormat="1"/>
    <xf numFmtId="0" fontId="87" fillId="0" borderId="0" xfId="1041" applyFont="1" applyAlignment="1">
      <alignment vertical="top"/>
    </xf>
    <xf numFmtId="0" fontId="87" fillId="0" borderId="0" xfId="6800" applyFont="1" applyAlignment="1">
      <alignment vertical="top"/>
    </xf>
    <xf numFmtId="0" fontId="48" fillId="0" borderId="0" xfId="6800" applyFont="1" applyAlignment="1">
      <alignment horizontal="center" vertical="top"/>
    </xf>
    <xf numFmtId="0" fontId="48" fillId="0" borderId="50" xfId="6800" applyFont="1" applyBorder="1" applyAlignment="1">
      <alignment horizontal="center" vertical="top"/>
    </xf>
    <xf numFmtId="0" fontId="48" fillId="0" borderId="0" xfId="6800" applyFont="1" applyFill="1" applyAlignment="1">
      <alignment horizontal="right" vertical="top"/>
    </xf>
    <xf numFmtId="43" fontId="87" fillId="0" borderId="0" xfId="1041" applyNumberFormat="1" applyFont="1" applyAlignment="1">
      <alignment vertical="top"/>
    </xf>
    <xf numFmtId="0" fontId="87" fillId="0" borderId="0" xfId="6800" applyFont="1" applyFill="1" applyAlignment="1">
      <alignment vertical="top"/>
    </xf>
    <xf numFmtId="43" fontId="48" fillId="0" borderId="0" xfId="6800" applyNumberFormat="1" applyFont="1" applyAlignment="1">
      <alignment vertical="top"/>
    </xf>
    <xf numFmtId="43" fontId="48" fillId="0" borderId="50" xfId="6800" applyNumberFormat="1" applyFont="1" applyBorder="1" applyAlignment="1">
      <alignment vertical="top"/>
    </xf>
    <xf numFmtId="44" fontId="111" fillId="0" borderId="29" xfId="0" applyNumberFormat="1" applyFont="1" applyBorder="1"/>
    <xf numFmtId="0" fontId="0" fillId="0" borderId="0" xfId="0" applyAlignment="1">
      <alignment vertical="top"/>
    </xf>
    <xf numFmtId="0" fontId="49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116" borderId="0" xfId="0" applyNumberFormat="1" applyFill="1" applyAlignment="1">
      <alignment horizontal="right" vertical="top"/>
    </xf>
    <xf numFmtId="4" fontId="0" fillId="0" borderId="0" xfId="0" applyNumberFormat="1" applyAlignment="1">
      <alignment horizontal="right" vertical="top"/>
    </xf>
    <xf numFmtId="17" fontId="0" fillId="0" borderId="0" xfId="0" applyNumberFormat="1"/>
    <xf numFmtId="43" fontId="0" fillId="0" borderId="50" xfId="0" applyNumberFormat="1" applyBorder="1"/>
    <xf numFmtId="44" fontId="16" fillId="0" borderId="0" xfId="0" applyNumberFormat="1" applyFont="1"/>
    <xf numFmtId="10" fontId="110" fillId="0" borderId="0" xfId="0" applyNumberFormat="1" applyFont="1" applyFill="1"/>
    <xf numFmtId="43" fontId="87" fillId="0" borderId="0" xfId="1041" applyNumberFormat="1" applyFont="1" applyFill="1" applyAlignment="1">
      <alignment vertical="top"/>
    </xf>
    <xf numFmtId="0" fontId="0" fillId="66" borderId="54" xfId="0" applyFill="1" applyBorder="1" applyAlignment="1">
      <alignment vertical="top"/>
    </xf>
    <xf numFmtId="0" fontId="0" fillId="66" borderId="54" xfId="0" applyFill="1" applyBorder="1" applyAlignment="1">
      <alignment vertical="top" wrapText="1"/>
    </xf>
    <xf numFmtId="0" fontId="0" fillId="73" borderId="54" xfId="0" applyFill="1" applyBorder="1" applyAlignment="1">
      <alignment vertical="top"/>
    </xf>
    <xf numFmtId="14" fontId="0" fillId="73" borderId="54" xfId="0" applyNumberFormat="1" applyFill="1" applyBorder="1" applyAlignment="1">
      <alignment horizontal="right" vertical="top"/>
    </xf>
    <xf numFmtId="4" fontId="0" fillId="73" borderId="54" xfId="0" applyNumberFormat="1" applyFill="1" applyBorder="1" applyAlignment="1">
      <alignment horizontal="right" vertical="top"/>
    </xf>
    <xf numFmtId="0" fontId="0" fillId="116" borderId="0" xfId="0" applyFill="1" applyAlignment="1">
      <alignment vertical="top"/>
    </xf>
    <xf numFmtId="14" fontId="0" fillId="116" borderId="0" xfId="0" applyNumberFormat="1" applyFill="1" applyAlignment="1">
      <alignment horizontal="right" vertical="top"/>
    </xf>
    <xf numFmtId="0" fontId="0" fillId="73" borderId="54" xfId="0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115" borderId="0" xfId="0" applyFill="1" applyAlignment="1">
      <alignment vertical="top"/>
    </xf>
    <xf numFmtId="14" fontId="0" fillId="115" borderId="0" xfId="0" applyNumberFormat="1" applyFill="1" applyAlignment="1">
      <alignment horizontal="right" vertical="top"/>
    </xf>
    <xf numFmtId="4" fontId="0" fillId="115" borderId="0" xfId="0" applyNumberFormat="1" applyFill="1" applyAlignment="1">
      <alignment horizontal="right" vertical="top"/>
    </xf>
    <xf numFmtId="0" fontId="0" fillId="0" borderId="0" xfId="0" applyFill="1" applyBorder="1" applyAlignment="1">
      <alignment vertical="top"/>
    </xf>
    <xf numFmtId="14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87" fillId="0" borderId="0" xfId="0" applyFont="1" applyAlignment="1">
      <alignment vertical="top"/>
    </xf>
    <xf numFmtId="0" fontId="48" fillId="0" borderId="0" xfId="0" applyFont="1" applyFill="1" applyAlignment="1">
      <alignment horizontal="right" vertical="top"/>
    </xf>
    <xf numFmtId="43" fontId="87" fillId="0" borderId="0" xfId="0" applyNumberFormat="1" applyFont="1" applyAlignment="1">
      <alignment vertical="top"/>
    </xf>
    <xf numFmtId="0" fontId="87" fillId="0" borderId="0" xfId="0" applyFont="1" applyFill="1" applyAlignment="1">
      <alignment vertical="top"/>
    </xf>
    <xf numFmtId="43" fontId="87" fillId="0" borderId="0" xfId="0" applyNumberFormat="1" applyFont="1" applyFill="1" applyAlignment="1">
      <alignment vertical="top"/>
    </xf>
    <xf numFmtId="43" fontId="48" fillId="0" borderId="0" xfId="0" applyNumberFormat="1" applyFont="1" applyAlignment="1">
      <alignment vertical="top"/>
    </xf>
    <xf numFmtId="44" fontId="111" fillId="0" borderId="0" xfId="0" applyNumberFormat="1" applyFont="1" applyBorder="1"/>
    <xf numFmtId="0" fontId="49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43" fontId="0" fillId="0" borderId="0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4" fontId="0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46" fillId="0" borderId="0" xfId="0" applyFont="1" applyAlignment="1">
      <alignment vertical="top"/>
    </xf>
    <xf numFmtId="44" fontId="1" fillId="0" borderId="0" xfId="0" applyNumberFormat="1" applyFont="1" applyFill="1" applyBorder="1" applyAlignment="1">
      <alignment vertical="top"/>
    </xf>
    <xf numFmtId="0" fontId="0" fillId="0" borderId="0" xfId="0" applyFill="1"/>
    <xf numFmtId="0" fontId="0" fillId="119" borderId="0" xfId="0" applyFill="1" applyAlignment="1">
      <alignment horizontal="left" vertical="top"/>
    </xf>
    <xf numFmtId="0" fontId="48" fillId="0" borderId="0" xfId="0" applyFont="1" applyBorder="1" applyAlignment="1">
      <alignment horizontal="center" vertical="top"/>
    </xf>
    <xf numFmtId="43" fontId="48" fillId="0" borderId="0" xfId="0" applyNumberFormat="1" applyFont="1" applyBorder="1" applyAlignment="1">
      <alignment vertical="top"/>
    </xf>
    <xf numFmtId="0" fontId="116" fillId="0" borderId="0" xfId="0" applyFont="1" applyFill="1" applyBorder="1"/>
    <xf numFmtId="0" fontId="115" fillId="0" borderId="0" xfId="0" applyFont="1" applyFill="1" applyBorder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Border="1"/>
    <xf numFmtId="44" fontId="16" fillId="0" borderId="0" xfId="0" applyNumberFormat="1" applyFont="1" applyFill="1"/>
    <xf numFmtId="0" fontId="48" fillId="0" borderId="0" xfId="0" applyFont="1" applyFill="1" applyAlignment="1">
      <alignment horizontal="center" vertical="top"/>
    </xf>
    <xf numFmtId="0" fontId="117" fillId="0" borderId="0" xfId="0" applyFont="1"/>
    <xf numFmtId="0" fontId="117" fillId="0" borderId="0" xfId="0" applyFont="1" applyAlignment="1">
      <alignment vertical="top"/>
    </xf>
    <xf numFmtId="0" fontId="16" fillId="0" borderId="0" xfId="0" applyFont="1" applyFill="1"/>
    <xf numFmtId="0" fontId="46" fillId="0" borderId="0" xfId="0" applyFont="1" applyFill="1" applyAlignment="1">
      <alignment horizontal="right" vertical="top"/>
    </xf>
    <xf numFmtId="0" fontId="119" fillId="0" borderId="0" xfId="0" applyFont="1" applyAlignment="1">
      <alignment horizontal="right"/>
    </xf>
    <xf numFmtId="43" fontId="119" fillId="0" borderId="0" xfId="0" applyNumberFormat="1" applyFont="1" applyAlignment="1">
      <alignment horizontal="right"/>
    </xf>
    <xf numFmtId="0" fontId="21" fillId="0" borderId="50" xfId="1063" applyNumberFormat="1" applyFont="1" applyBorder="1" applyAlignment="1"/>
    <xf numFmtId="43" fontId="21" fillId="0" borderId="50" xfId="1062" applyNumberFormat="1" applyFont="1" applyFill="1" applyBorder="1" applyAlignment="1"/>
    <xf numFmtId="0" fontId="120" fillId="0" borderId="0" xfId="1062" applyNumberFormat="1" applyFont="1" applyFill="1" applyAlignment="1"/>
    <xf numFmtId="43" fontId="121" fillId="0" borderId="0" xfId="1062" applyNumberFormat="1" applyFont="1" applyAlignment="1"/>
    <xf numFmtId="44" fontId="108" fillId="0" borderId="50" xfId="869" applyFont="1" applyFill="1" applyBorder="1" applyAlignment="1">
      <alignment horizontal="right"/>
    </xf>
    <xf numFmtId="44" fontId="121" fillId="0" borderId="0" xfId="1063" applyNumberFormat="1" applyFont="1" applyAlignment="1"/>
    <xf numFmtId="44" fontId="108" fillId="0" borderId="50" xfId="870" applyFont="1" applyFill="1" applyBorder="1" applyAlignment="1">
      <alignment horizontal="right"/>
    </xf>
    <xf numFmtId="43" fontId="121" fillId="0" borderId="0" xfId="1063" applyNumberFormat="1" applyFont="1" applyAlignment="1"/>
    <xf numFmtId="0" fontId="120" fillId="0" borderId="0" xfId="1063" applyNumberFormat="1" applyFont="1" applyAlignment="1"/>
    <xf numFmtId="0" fontId="121" fillId="0" borderId="0" xfId="1063" applyNumberFormat="1" applyFont="1" applyAlignment="1"/>
    <xf numFmtId="0" fontId="120" fillId="0" borderId="0" xfId="1063" applyNumberFormat="1" applyFont="1" applyFill="1" applyAlignment="1"/>
    <xf numFmtId="42" fontId="20" fillId="0" borderId="0" xfId="2" applyNumberFormat="1" applyFont="1" applyFill="1" applyBorder="1"/>
    <xf numFmtId="41" fontId="20" fillId="0" borderId="11" xfId="1" applyNumberFormat="1" applyFont="1" applyFill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Fill="1" applyBorder="1" applyAlignment="1">
      <alignment horizontal="left"/>
    </xf>
    <xf numFmtId="41" fontId="20" fillId="0" borderId="0" xfId="0" applyNumberFormat="1" applyFont="1" applyFill="1" applyAlignment="1"/>
    <xf numFmtId="41" fontId="20" fillId="0" borderId="12" xfId="1" applyNumberFormat="1" applyFont="1" applyFill="1" applyBorder="1"/>
    <xf numFmtId="43" fontId="20" fillId="0" borderId="0" xfId="1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center"/>
    </xf>
    <xf numFmtId="42" fontId="20" fillId="0" borderId="13" xfId="1" applyNumberFormat="1" applyFont="1" applyFill="1" applyBorder="1"/>
    <xf numFmtId="165" fontId="20" fillId="0" borderId="0" xfId="1" applyNumberFormat="1" applyFont="1" applyFill="1" applyBorder="1"/>
    <xf numFmtId="165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44" fontId="120" fillId="0" borderId="0" xfId="1062" applyNumberFormat="1" applyFont="1" applyAlignment="1"/>
    <xf numFmtId="0" fontId="114" fillId="0" borderId="0" xfId="0" applyFont="1" applyFill="1"/>
    <xf numFmtId="0" fontId="0" fillId="0" borderId="55" xfId="0" applyFill="1" applyBorder="1"/>
    <xf numFmtId="0" fontId="0" fillId="0" borderId="56" xfId="0" applyFill="1" applyBorder="1"/>
    <xf numFmtId="0" fontId="16" fillId="0" borderId="56" xfId="0" applyFont="1" applyFill="1" applyBorder="1" applyAlignment="1">
      <alignment horizontal="center"/>
    </xf>
    <xf numFmtId="0" fontId="0" fillId="0" borderId="57" xfId="0" applyFont="1" applyFill="1" applyBorder="1"/>
    <xf numFmtId="0" fontId="16" fillId="0" borderId="58" xfId="0" applyFont="1" applyFill="1" applyBorder="1"/>
    <xf numFmtId="0" fontId="16" fillId="0" borderId="18" xfId="0" applyFont="1" applyFill="1" applyBorder="1"/>
    <xf numFmtId="0" fontId="16" fillId="0" borderId="18" xfId="0" applyFont="1" applyFill="1" applyBorder="1" applyAlignment="1">
      <alignment horizontal="center"/>
    </xf>
    <xf numFmtId="0" fontId="16" fillId="0" borderId="59" xfId="0" applyFont="1" applyFill="1" applyBorder="1" applyAlignment="1">
      <alignment horizontal="center"/>
    </xf>
    <xf numFmtId="43" fontId="0" fillId="0" borderId="50" xfId="0" applyNumberFormat="1" applyFill="1" applyBorder="1"/>
    <xf numFmtId="43" fontId="0" fillId="0" borderId="0" xfId="0" applyNumberFormat="1" applyFill="1" applyAlignment="1">
      <alignment vertical="top"/>
    </xf>
    <xf numFmtId="0" fontId="118" fillId="0" borderId="0" xfId="0" applyFont="1" applyFill="1"/>
    <xf numFmtId="10" fontId="0" fillId="0" borderId="0" xfId="0" applyNumberFormat="1" applyFont="1" applyFill="1"/>
    <xf numFmtId="10" fontId="0" fillId="0" borderId="50" xfId="0" applyNumberFormat="1" applyFont="1" applyFill="1" applyBorder="1"/>
    <xf numFmtId="44" fontId="16" fillId="0" borderId="29" xfId="0" applyNumberFormat="1" applyFont="1" applyFill="1" applyBorder="1"/>
    <xf numFmtId="43" fontId="0" fillId="0" borderId="29" xfId="0" applyNumberFormat="1" applyFill="1" applyBorder="1"/>
    <xf numFmtId="0" fontId="48" fillId="0" borderId="50" xfId="0" applyFont="1" applyFill="1" applyBorder="1" applyAlignment="1">
      <alignment horizontal="center" vertical="top"/>
    </xf>
    <xf numFmtId="43" fontId="122" fillId="0" borderId="0" xfId="0" applyNumberFormat="1" applyFont="1" applyFill="1" applyAlignment="1">
      <alignment vertical="top"/>
    </xf>
    <xf numFmtId="0" fontId="122" fillId="0" borderId="0" xfId="0" applyFont="1" applyFill="1" applyAlignment="1">
      <alignment vertical="top"/>
    </xf>
    <xf numFmtId="43" fontId="122" fillId="0" borderId="50" xfId="0" applyNumberFormat="1" applyFont="1" applyFill="1" applyBorder="1" applyAlignment="1">
      <alignment vertical="top"/>
    </xf>
    <xf numFmtId="44" fontId="111" fillId="0" borderId="29" xfId="0" applyNumberFormat="1" applyFont="1" applyFill="1" applyBorder="1"/>
    <xf numFmtId="14" fontId="0" fillId="0" borderId="0" xfId="0" applyNumberFormat="1" applyFill="1"/>
    <xf numFmtId="4" fontId="0" fillId="0" borderId="0" xfId="0" applyNumberFormat="1" applyFill="1"/>
    <xf numFmtId="0" fontId="0" fillId="120" borderId="0" xfId="0" applyFill="1"/>
    <xf numFmtId="0" fontId="0" fillId="120" borderId="0" xfId="0" applyFill="1" applyAlignment="1">
      <alignment vertical="top"/>
    </xf>
    <xf numFmtId="14" fontId="0" fillId="120" borderId="0" xfId="0" applyNumberFormat="1" applyFill="1"/>
    <xf numFmtId="4" fontId="0" fillId="120" borderId="0" xfId="0" applyNumberFormat="1" applyFill="1"/>
    <xf numFmtId="44" fontId="1" fillId="0" borderId="29" xfId="0" applyNumberFormat="1" applyFont="1" applyFill="1" applyBorder="1" applyAlignment="1">
      <alignment vertical="top"/>
    </xf>
    <xf numFmtId="0" fontId="0" fillId="120" borderId="0" xfId="0" applyFill="1" applyBorder="1" applyAlignment="1">
      <alignment vertical="top"/>
    </xf>
    <xf numFmtId="14" fontId="0" fillId="120" borderId="0" xfId="0" applyNumberFormat="1" applyFill="1" applyBorder="1" applyAlignment="1">
      <alignment vertical="top"/>
    </xf>
    <xf numFmtId="44" fontId="1" fillId="120" borderId="29" xfId="0" applyNumberFormat="1" applyFont="1" applyFill="1" applyBorder="1" applyAlignment="1">
      <alignment vertical="top"/>
    </xf>
    <xf numFmtId="44" fontId="0" fillId="0" borderId="29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 vertical="top"/>
    </xf>
    <xf numFmtId="10" fontId="123" fillId="0" borderId="0" xfId="0" applyNumberFormat="1" applyFont="1" applyFill="1"/>
  </cellXfs>
  <cellStyles count="11121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APDataCell" xfId="11118"/>
    <cellStyle name="SAPDataTotalCell" xfId="11120"/>
    <cellStyle name="SAPDimensionCell" xfId="11116"/>
    <cellStyle name="SAPMemberCell" xfId="11117"/>
    <cellStyle name="SAPMemberTotalCell" xfId="11119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72</xdr:row>
      <xdr:rowOff>66675</xdr:rowOff>
    </xdr:from>
    <xdr:to>
      <xdr:col>26</xdr:col>
      <xdr:colOff>17437</xdr:colOff>
      <xdr:row>81</xdr:row>
      <xdr:rowOff>52038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13754100"/>
          <a:ext cx="9971062" cy="1699863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81</xdr:row>
      <xdr:rowOff>126934</xdr:rowOff>
    </xdr:from>
    <xdr:to>
      <xdr:col>24</xdr:col>
      <xdr:colOff>388620</xdr:colOff>
      <xdr:row>93</xdr:row>
      <xdr:rowOff>18587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20900" y="15738409"/>
          <a:ext cx="9170670" cy="2225278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49</xdr:row>
      <xdr:rowOff>49821</xdr:rowOff>
    </xdr:from>
    <xdr:to>
      <xdr:col>18</xdr:col>
      <xdr:colOff>65431</xdr:colOff>
      <xdr:row>71</xdr:row>
      <xdr:rowOff>94247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87450" y="9546246"/>
          <a:ext cx="5256556" cy="423542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93</xdr:row>
      <xdr:rowOff>162193</xdr:rowOff>
    </xdr:from>
    <xdr:to>
      <xdr:col>14</xdr:col>
      <xdr:colOff>304084</xdr:colOff>
      <xdr:row>101</xdr:row>
      <xdr:rowOff>171118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68350" y="17897743"/>
          <a:ext cx="3313984" cy="1532925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304799</xdr:colOff>
      <xdr:row>102</xdr:row>
      <xdr:rowOff>145724</xdr:rowOff>
    </xdr:from>
    <xdr:to>
      <xdr:col>22</xdr:col>
      <xdr:colOff>550730</xdr:colOff>
      <xdr:row>116</xdr:row>
      <xdr:rowOff>8986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87399" y="19595774"/>
          <a:ext cx="8265981" cy="2587412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333374</xdr:colOff>
      <xdr:row>116</xdr:row>
      <xdr:rowOff>110494</xdr:rowOff>
    </xdr:from>
    <xdr:to>
      <xdr:col>25</xdr:col>
      <xdr:colOff>522161</xdr:colOff>
      <xdr:row>147</xdr:row>
      <xdr:rowOff>65669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15974" y="22284694"/>
          <a:ext cx="9980487" cy="586067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152</xdr:row>
      <xdr:rowOff>171450</xdr:rowOff>
    </xdr:from>
    <xdr:to>
      <xdr:col>30</xdr:col>
      <xdr:colOff>103221</xdr:colOff>
      <xdr:row>165</xdr:row>
      <xdr:rowOff>94948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01700" y="29203650"/>
          <a:ext cx="12428571" cy="24190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133350</xdr:rowOff>
    </xdr:from>
    <xdr:to>
      <xdr:col>8</xdr:col>
      <xdr:colOff>305502</xdr:colOff>
      <xdr:row>18</xdr:row>
      <xdr:rowOff>28209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4525" y="904875"/>
          <a:ext cx="4229802" cy="2571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Combined-2021"/>
      <sheetName val="DLReconBBS"/>
      <sheetName val="Gas Customer Counts Pg 10b"/>
      <sheetName val="Elect. Customer Counts Pg 10a "/>
    </sheetNames>
    <sheetDataSet>
      <sheetData sheetId="0">
        <row r="23">
          <cell r="E23">
            <v>0.58176286651854348</v>
          </cell>
          <cell r="F23">
            <v>0.41823713348145647</v>
          </cell>
        </row>
        <row r="43">
          <cell r="G43">
            <v>0.48238392496676075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="90" zoomScaleNormal="90" workbookViewId="0">
      <selection activeCell="B32" sqref="B32"/>
    </sheetView>
  </sheetViews>
  <sheetFormatPr defaultRowHeight="15"/>
  <cols>
    <col min="1" max="1" width="5.5703125" customWidth="1"/>
    <col min="2" max="2" width="58.7109375" bestFit="1" customWidth="1"/>
    <col min="3" max="3" width="11" bestFit="1" customWidth="1"/>
    <col min="4" max="4" width="11.140625" bestFit="1" customWidth="1"/>
    <col min="5" max="5" width="14.140625" bestFit="1" customWidth="1"/>
    <col min="8" max="9" width="15.5703125" bestFit="1" customWidth="1"/>
    <col min="10" max="10" width="13.5703125" bestFit="1" customWidth="1"/>
  </cols>
  <sheetData>
    <row r="2" spans="1:5">
      <c r="A2" s="1"/>
      <c r="B2" s="1"/>
      <c r="C2" s="1"/>
      <c r="D2" s="1"/>
      <c r="E2" s="84"/>
    </row>
    <row r="3" spans="1:5">
      <c r="A3" s="1"/>
      <c r="B3" s="1"/>
      <c r="C3" s="1"/>
      <c r="D3" s="1"/>
      <c r="E3" s="2"/>
    </row>
    <row r="4" spans="1:5">
      <c r="A4" s="3"/>
      <c r="B4" s="4"/>
      <c r="C4" s="3"/>
      <c r="D4" s="3"/>
    </row>
    <row r="5" spans="1:5">
      <c r="A5" s="6" t="s">
        <v>0</v>
      </c>
      <c r="B5" s="7"/>
      <c r="C5" s="7"/>
      <c r="D5" s="7"/>
      <c r="E5" s="7"/>
    </row>
    <row r="6" spans="1:5">
      <c r="A6" s="7" t="s">
        <v>1</v>
      </c>
      <c r="B6" s="8"/>
      <c r="C6" s="8"/>
      <c r="D6" s="8"/>
      <c r="E6" s="8"/>
    </row>
    <row r="7" spans="1:5">
      <c r="A7" s="7" t="s">
        <v>329</v>
      </c>
      <c r="B7" s="8"/>
      <c r="C7" s="8"/>
      <c r="D7" s="8"/>
      <c r="E7" s="8"/>
    </row>
    <row r="8" spans="1:5">
      <c r="A8" s="7" t="s">
        <v>29</v>
      </c>
      <c r="B8" s="8"/>
      <c r="C8" s="8"/>
      <c r="D8" s="8"/>
      <c r="E8" s="8"/>
    </row>
    <row r="9" spans="1:5">
      <c r="A9" s="6"/>
      <c r="B9" s="8"/>
      <c r="C9" s="9"/>
      <c r="D9" s="10"/>
      <c r="E9" s="11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9"/>
      <c r="B12" s="16"/>
      <c r="C12" s="17"/>
      <c r="D12" s="17"/>
      <c r="E12" s="18"/>
    </row>
    <row r="13" spans="1:5">
      <c r="A13" s="19">
        <v>1</v>
      </c>
      <c r="B13" s="20" t="s">
        <v>8</v>
      </c>
      <c r="C13" s="179">
        <f>'3 Yr Aver. Accruals-Elec'!B8</f>
        <v>1200000</v>
      </c>
      <c r="D13" s="179">
        <f>'3 Yr Aver. Accruals-Elec'!B12</f>
        <v>837386.12</v>
      </c>
      <c r="E13" s="179">
        <f>D13-C13</f>
        <v>-362613.88</v>
      </c>
    </row>
    <row r="14" spans="1:5">
      <c r="A14" s="19">
        <f t="shared" ref="A14:A20" si="0">A13+1</f>
        <v>2</v>
      </c>
      <c r="B14" s="20" t="s">
        <v>9</v>
      </c>
      <c r="C14" s="22">
        <f>' 3 Yr Aver. Payments-Elec'!B8</f>
        <v>498721.66163664503</v>
      </c>
      <c r="D14" s="22">
        <f>' 3 Yr Aver. Payments-Elec'!B12</f>
        <v>525826.51848329778</v>
      </c>
      <c r="E14" s="180">
        <f>D14-C14</f>
        <v>27104.85684665275</v>
      </c>
    </row>
    <row r="15" spans="1:5">
      <c r="A15" s="19">
        <f t="shared" si="0"/>
        <v>3</v>
      </c>
      <c r="B15" s="20" t="s">
        <v>10</v>
      </c>
      <c r="C15" s="181">
        <f>SUM(C13:C14)</f>
        <v>1698721.661636645</v>
      </c>
      <c r="D15" s="181">
        <f>SUM(D13:D14)</f>
        <v>1363212.6384832978</v>
      </c>
      <c r="E15" s="181">
        <f>SUM(E13:E14)</f>
        <v>-335509.02315334725</v>
      </c>
    </row>
    <row r="16" spans="1:5">
      <c r="A16" s="19">
        <f t="shared" si="0"/>
        <v>4</v>
      </c>
      <c r="B16" s="182"/>
      <c r="C16" s="24"/>
      <c r="D16" s="24"/>
      <c r="E16" s="183"/>
    </row>
    <row r="17" spans="1:5">
      <c r="A17" s="19">
        <f t="shared" si="0"/>
        <v>5</v>
      </c>
      <c r="B17" s="20" t="s">
        <v>11</v>
      </c>
      <c r="C17" s="26"/>
      <c r="D17" s="26"/>
      <c r="E17" s="179">
        <f>E15</f>
        <v>-335509.02315334725</v>
      </c>
    </row>
    <row r="18" spans="1:5">
      <c r="A18" s="19">
        <f t="shared" si="0"/>
        <v>6</v>
      </c>
      <c r="B18" s="29" t="s">
        <v>12</v>
      </c>
      <c r="C18" s="26"/>
      <c r="D18" s="28">
        <v>0.21</v>
      </c>
      <c r="E18" s="180">
        <f>ROUND(-E17*D18,0)</f>
        <v>70457</v>
      </c>
    </row>
    <row r="19" spans="1:5">
      <c r="A19" s="19">
        <f t="shared" si="0"/>
        <v>7</v>
      </c>
      <c r="B19" s="29"/>
      <c r="C19" s="26"/>
      <c r="D19" s="26"/>
      <c r="E19" s="184"/>
    </row>
    <row r="20" spans="1:5" ht="15.75" thickBot="1">
      <c r="A20" s="19">
        <f t="shared" si="0"/>
        <v>8</v>
      </c>
      <c r="B20" s="30" t="s">
        <v>13</v>
      </c>
      <c r="C20" s="185"/>
      <c r="D20" s="186"/>
      <c r="E20" s="187">
        <f>-E17-E18</f>
        <v>265052.02315334725</v>
      </c>
    </row>
    <row r="21" spans="1:5" ht="15.75" thickTop="1">
      <c r="A21" s="19"/>
      <c r="B21" s="182"/>
      <c r="C21" s="31"/>
      <c r="D21" s="32"/>
      <c r="E21" s="188"/>
    </row>
    <row r="22" spans="1:5">
      <c r="A22" s="19"/>
      <c r="B22" s="34"/>
      <c r="C22" s="31"/>
      <c r="D22" s="32"/>
      <c r="E22" s="188"/>
    </row>
    <row r="23" spans="1:5">
      <c r="A23" s="19"/>
      <c r="B23" s="20"/>
      <c r="C23" s="31"/>
      <c r="D23" s="32"/>
      <c r="E23" s="188"/>
    </row>
    <row r="24" spans="1:5">
      <c r="A24" s="19"/>
      <c r="B24" s="35"/>
      <c r="C24" s="36"/>
      <c r="D24" s="152"/>
      <c r="E24" s="189"/>
    </row>
    <row r="25" spans="1:5">
      <c r="A25" s="19"/>
      <c r="B25" s="182"/>
      <c r="C25" s="29"/>
      <c r="D25" s="29"/>
      <c r="E25" s="190"/>
    </row>
    <row r="26" spans="1:5">
      <c r="A26" s="19"/>
      <c r="B26" s="35"/>
      <c r="C26" s="29"/>
      <c r="D26" s="152"/>
      <c r="E26" s="179"/>
    </row>
    <row r="27" spans="1:5">
      <c r="B27" s="152"/>
      <c r="C27" s="152"/>
      <c r="D27" s="152"/>
      <c r="E27" s="152"/>
    </row>
    <row r="28" spans="1:5">
      <c r="B28" s="152"/>
      <c r="C28" s="152"/>
      <c r="D28" s="152"/>
      <c r="E28" s="152"/>
    </row>
    <row r="29" spans="1:5">
      <c r="B29" s="152"/>
      <c r="C29" s="152"/>
      <c r="D29" s="152"/>
      <c r="E29" s="152"/>
    </row>
    <row r="36" spans="5:5">
      <c r="E36" s="38"/>
    </row>
    <row r="37" spans="5:5">
      <c r="E37" s="38"/>
    </row>
    <row r="38" spans="5:5">
      <c r="E38" s="38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="90" zoomScaleNormal="90" workbookViewId="0">
      <selection activeCell="N27" sqref="N27"/>
    </sheetView>
  </sheetViews>
  <sheetFormatPr defaultRowHeight="15"/>
  <cols>
    <col min="1" max="1" width="5.5703125" customWidth="1"/>
    <col min="2" max="2" width="58.7109375" bestFit="1" customWidth="1"/>
    <col min="3" max="3" width="11.7109375" customWidth="1"/>
    <col min="4" max="4" width="13" customWidth="1"/>
    <col min="5" max="5" width="14.7109375" customWidth="1"/>
    <col min="9" max="10" width="15.5703125" bestFit="1" customWidth="1"/>
    <col min="11" max="11" width="13.5703125" bestFit="1" customWidth="1"/>
  </cols>
  <sheetData>
    <row r="2" spans="1:5">
      <c r="A2" s="1"/>
      <c r="B2" s="1"/>
      <c r="C2" s="1"/>
      <c r="D2" s="1"/>
      <c r="E2" s="84"/>
    </row>
    <row r="3" spans="1:5" ht="15.75" thickBot="1">
      <c r="A3" s="1"/>
      <c r="B3" s="1"/>
      <c r="C3" s="1"/>
      <c r="D3" s="1"/>
      <c r="E3" s="2"/>
    </row>
    <row r="4" spans="1:5" ht="15.75" thickBot="1">
      <c r="A4" s="3"/>
      <c r="B4" s="4"/>
      <c r="C4" s="3"/>
      <c r="D4" s="3"/>
      <c r="E4" s="5" t="s">
        <v>73</v>
      </c>
    </row>
    <row r="5" spans="1:5">
      <c r="A5" s="6" t="s">
        <v>14</v>
      </c>
      <c r="B5" s="7"/>
      <c r="C5" s="7"/>
      <c r="D5" s="7"/>
      <c r="E5" s="7"/>
    </row>
    <row r="6" spans="1:5">
      <c r="A6" s="7" t="s">
        <v>15</v>
      </c>
      <c r="B6" s="8"/>
      <c r="C6" s="8"/>
      <c r="D6" s="8"/>
      <c r="E6" s="8"/>
    </row>
    <row r="7" spans="1:5">
      <c r="A7" s="7" t="str">
        <f>'Lead E'!A7</f>
        <v>FOR THE TWELVE MONTHS ENDED DECEMBER 31, 2021</v>
      </c>
      <c r="B7" s="8"/>
      <c r="C7" s="8"/>
      <c r="D7" s="8"/>
      <c r="E7" s="8"/>
    </row>
    <row r="8" spans="1:5">
      <c r="A8" s="7" t="s">
        <v>29</v>
      </c>
      <c r="B8" s="8"/>
      <c r="C8" s="8"/>
      <c r="D8" s="8"/>
      <c r="E8" s="8"/>
    </row>
    <row r="9" spans="1:5">
      <c r="A9" s="6"/>
      <c r="B9" s="8"/>
      <c r="C9" s="8"/>
      <c r="D9" s="8"/>
      <c r="E9" s="8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29"/>
      <c r="B12" s="39"/>
      <c r="C12" s="39"/>
      <c r="D12" s="39"/>
      <c r="E12" s="39"/>
    </row>
    <row r="13" spans="1:5">
      <c r="A13" s="19">
        <v>1</v>
      </c>
      <c r="B13" s="20" t="s">
        <v>8</v>
      </c>
      <c r="C13" s="40">
        <f>'3 Yr Aver. Accruals-Gas'!B8</f>
        <v>0</v>
      </c>
      <c r="D13" s="40">
        <f>'3 Yr Aver. Accruals-Gas'!B12</f>
        <v>8666.6666666666661</v>
      </c>
      <c r="E13" s="21">
        <f>D13-C13</f>
        <v>8666.6666666666661</v>
      </c>
    </row>
    <row r="14" spans="1:5">
      <c r="A14" s="19">
        <f>A13+1</f>
        <v>2</v>
      </c>
      <c r="B14" s="20" t="s">
        <v>9</v>
      </c>
      <c r="C14" s="22">
        <f>' 3 Yr Aver. Payments-Gas'!B8</f>
        <v>269194.95490767231</v>
      </c>
      <c r="D14" s="22">
        <f>' 3 Yr Aver. Payments-Gas'!B12</f>
        <v>526542.24392599461</v>
      </c>
      <c r="E14" s="23">
        <f>D14-C14</f>
        <v>257347.28901832231</v>
      </c>
    </row>
    <row r="15" spans="1:5">
      <c r="A15" s="19">
        <f t="shared" ref="A15:A20" si="0">A14+1</f>
        <v>3</v>
      </c>
      <c r="B15" s="20" t="s">
        <v>10</v>
      </c>
      <c r="C15" s="24">
        <f>SUM(C13:C14)</f>
        <v>269194.95490767231</v>
      </c>
      <c r="D15" s="24">
        <f>SUM(D13:D14)</f>
        <v>535208.91059266124</v>
      </c>
      <c r="E15" s="24">
        <f>SUM(E13:E14)</f>
        <v>266013.95568498899</v>
      </c>
    </row>
    <row r="16" spans="1:5">
      <c r="A16" s="19">
        <f t="shared" si="0"/>
        <v>4</v>
      </c>
      <c r="B16" s="41"/>
      <c r="C16" s="26"/>
      <c r="D16" s="26"/>
      <c r="E16" s="42"/>
    </row>
    <row r="17" spans="1:5">
      <c r="A17" s="19">
        <f t="shared" si="0"/>
        <v>5</v>
      </c>
      <c r="B17" s="20" t="s">
        <v>11</v>
      </c>
      <c r="C17" s="26"/>
      <c r="D17" s="26"/>
      <c r="E17" s="21">
        <f>E15</f>
        <v>266013.95568498899</v>
      </c>
    </row>
    <row r="18" spans="1:5">
      <c r="A18" s="19">
        <f t="shared" si="0"/>
        <v>6</v>
      </c>
      <c r="B18" s="27" t="s">
        <v>12</v>
      </c>
      <c r="C18" s="43"/>
      <c r="D18" s="28">
        <v>0.21</v>
      </c>
      <c r="E18" s="44">
        <f>ROUND(-E17*D18,0)</f>
        <v>-55863</v>
      </c>
    </row>
    <row r="19" spans="1:5">
      <c r="A19" s="19">
        <f t="shared" si="0"/>
        <v>7</v>
      </c>
      <c r="B19" s="29"/>
      <c r="C19" s="45"/>
      <c r="D19" s="45"/>
      <c r="E19" s="25"/>
    </row>
    <row r="20" spans="1:5" ht="15.75" thickBot="1">
      <c r="A20" s="19">
        <f t="shared" si="0"/>
        <v>8</v>
      </c>
      <c r="B20" s="30" t="s">
        <v>13</v>
      </c>
      <c r="C20" s="36"/>
      <c r="E20" s="46">
        <f>-E17-E18</f>
        <v>-210150.95568498899</v>
      </c>
    </row>
    <row r="21" spans="1:5" ht="15.75" thickTop="1">
      <c r="A21" s="19"/>
      <c r="B21" s="29"/>
      <c r="C21" s="45"/>
      <c r="D21" s="45"/>
      <c r="E21" s="25"/>
    </row>
    <row r="22" spans="1:5">
      <c r="A22" s="19"/>
      <c r="B22" s="29"/>
      <c r="C22" s="45"/>
      <c r="D22" s="45"/>
      <c r="E22" s="25"/>
    </row>
    <row r="23" spans="1:5">
      <c r="A23" s="19"/>
      <c r="B23" s="27"/>
      <c r="C23" s="47"/>
      <c r="D23" s="47"/>
      <c r="E23" s="25"/>
    </row>
    <row r="24" spans="1:5">
      <c r="A24" s="19"/>
      <c r="B24" s="27"/>
      <c r="C24" s="47"/>
      <c r="D24" s="47"/>
      <c r="E24" s="25"/>
    </row>
    <row r="25" spans="1:5">
      <c r="A25" s="19"/>
      <c r="B25" s="27"/>
      <c r="C25" s="48"/>
      <c r="D25" s="48"/>
      <c r="E25" s="33"/>
    </row>
    <row r="26" spans="1:5">
      <c r="A26" s="19"/>
      <c r="B26" s="49"/>
      <c r="C26" s="50"/>
      <c r="D26" s="50"/>
      <c r="E26" s="37"/>
    </row>
    <row r="27" spans="1:5">
      <c r="A27" s="19"/>
      <c r="B27" s="30"/>
      <c r="C27" s="30"/>
      <c r="D27" s="30"/>
      <c r="E27" s="41"/>
    </row>
    <row r="28" spans="1:5">
      <c r="A28" s="29"/>
      <c r="B28" s="29"/>
      <c r="C28" s="29"/>
      <c r="D28" s="29"/>
      <c r="E28" s="29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9" sqref="D9:F11"/>
    </sheetView>
  </sheetViews>
  <sheetFormatPr defaultColWidth="9.140625" defaultRowHeight="15"/>
  <cols>
    <col min="1" max="1" width="26.42578125" style="85" bestFit="1" customWidth="1"/>
    <col min="2" max="2" width="36.85546875" style="88" customWidth="1"/>
    <col min="3" max="3" width="3.140625" style="52" customWidth="1"/>
    <col min="4" max="4" width="3.7109375" style="51" customWidth="1"/>
    <col min="5" max="5" width="5.7109375" style="85" bestFit="1" customWidth="1"/>
    <col min="6" max="8" width="9.140625" style="85"/>
    <col min="9" max="9" width="14.28515625" style="85" bestFit="1" customWidth="1"/>
    <col min="10" max="10" width="14" style="90" bestFit="1" customWidth="1"/>
    <col min="11" max="16384" width="9.140625" style="85"/>
  </cols>
  <sheetData>
    <row r="1" spans="1:9" s="85" customFormat="1" ht="14.25">
      <c r="B1" s="67" t="s">
        <v>23</v>
      </c>
      <c r="C1" s="66"/>
      <c r="D1" s="51"/>
    </row>
    <row r="2" spans="1:9" s="85" customFormat="1" ht="14.25">
      <c r="B2" s="65" t="s">
        <v>22</v>
      </c>
      <c r="C2" s="64"/>
      <c r="D2" s="51"/>
    </row>
    <row r="3" spans="1:9" s="85" customFormat="1" ht="14.25">
      <c r="B3" s="65" t="s">
        <v>21</v>
      </c>
      <c r="C3" s="64"/>
      <c r="D3" s="51"/>
    </row>
    <row r="4" spans="1:9" s="85" customFormat="1" ht="12.75">
      <c r="A4" s="58"/>
      <c r="B4" s="86"/>
      <c r="C4" s="63"/>
      <c r="D4" s="51"/>
    </row>
    <row r="5" spans="1:9" s="85" customFormat="1" ht="12.75">
      <c r="A5" s="58" t="s">
        <v>20</v>
      </c>
      <c r="B5" s="62" t="s">
        <v>19</v>
      </c>
      <c r="C5" s="61"/>
      <c r="D5" s="51"/>
    </row>
    <row r="6" spans="1:9" s="85" customFormat="1">
      <c r="A6" s="60" t="s">
        <v>252</v>
      </c>
      <c r="B6" s="87">
        <f>'ZO12 Inj &amp; Dam 12ME 12-2019'!E31</f>
        <v>2304250</v>
      </c>
      <c r="C6" s="59"/>
      <c r="D6" s="51"/>
    </row>
    <row r="7" spans="1:9" s="85" customFormat="1">
      <c r="A7" s="60" t="s">
        <v>328</v>
      </c>
      <c r="B7" s="87">
        <f>'ZO12 Inj &amp; Dam 12ME 12-2020'!E29</f>
        <v>-992091.64</v>
      </c>
      <c r="C7" s="59"/>
      <c r="D7" s="51"/>
      <c r="H7"/>
      <c r="I7"/>
    </row>
    <row r="8" spans="1:9" s="85" customFormat="1">
      <c r="A8" s="168" t="s">
        <v>424</v>
      </c>
      <c r="B8" s="174">
        <f>'ZO12 Inj &amp; Dam 12ME 12-2021'!C32</f>
        <v>1200000</v>
      </c>
      <c r="C8" s="57"/>
      <c r="D8" s="176"/>
      <c r="E8" s="177"/>
      <c r="H8"/>
      <c r="I8"/>
    </row>
    <row r="9" spans="1:9" s="85" customFormat="1">
      <c r="A9" s="88" t="s">
        <v>17</v>
      </c>
      <c r="B9" s="89">
        <f>SUM(B6:B8)</f>
        <v>2512158.36</v>
      </c>
      <c r="C9" s="56"/>
      <c r="D9" s="178" t="s">
        <v>30</v>
      </c>
      <c r="E9" s="173">
        <f>'ZO12 Inj &amp; Dam 12ME 12-2020'!E29+'ZO12 Inj &amp; Dam 12ME 12-2019'!E31+'ZO12 Inj &amp; Dam 12ME 12-2021'!C32-'3 Yr Aver. Accruals-Elec'!B9</f>
        <v>0</v>
      </c>
      <c r="H9"/>
      <c r="I9"/>
    </row>
    <row r="10" spans="1:9" s="85" customFormat="1" ht="3" customHeight="1">
      <c r="A10" s="88"/>
      <c r="B10" s="89"/>
      <c r="C10" s="56"/>
      <c r="D10" s="52"/>
      <c r="H10"/>
      <c r="I10"/>
    </row>
    <row r="11" spans="1:9" s="85" customFormat="1">
      <c r="A11" s="88"/>
      <c r="B11" s="89"/>
      <c r="C11" s="56"/>
      <c r="D11" s="52"/>
      <c r="H11"/>
      <c r="I11"/>
    </row>
    <row r="12" spans="1:9" s="85" customFormat="1" ht="13.5" thickBot="1">
      <c r="A12" s="55" t="s">
        <v>18</v>
      </c>
      <c r="B12" s="54">
        <f>B9/3</f>
        <v>837386.12</v>
      </c>
      <c r="C12" s="53"/>
      <c r="D12" s="51"/>
    </row>
    <row r="13" spans="1:9" s="85" customFormat="1" ht="13.5" thickTop="1">
      <c r="B13" s="88"/>
      <c r="C13" s="52"/>
      <c r="D13" s="51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13" sqref="H13"/>
    </sheetView>
  </sheetViews>
  <sheetFormatPr defaultColWidth="9.140625" defaultRowHeight="15"/>
  <cols>
    <col min="1" max="1" width="26.42578125" style="91" bestFit="1" customWidth="1"/>
    <col min="2" max="2" width="36.85546875" style="95" customWidth="1"/>
    <col min="3" max="3" width="3.140625" style="69" customWidth="1"/>
    <col min="4" max="4" width="3.42578125" style="68" customWidth="1"/>
    <col min="5" max="5" width="5.7109375" style="91" bestFit="1" customWidth="1"/>
    <col min="6" max="7" width="9.140625" style="91"/>
    <col min="8" max="8" width="27" style="91" bestFit="1" customWidth="1"/>
    <col min="9" max="9" width="15" style="91" bestFit="1" customWidth="1"/>
    <col min="10" max="10" width="14" style="92" bestFit="1" customWidth="1"/>
    <col min="11" max="16384" width="9.140625" style="91"/>
  </cols>
  <sheetData>
    <row r="1" spans="1:11">
      <c r="B1" s="83" t="s">
        <v>23</v>
      </c>
      <c r="C1" s="82"/>
    </row>
    <row r="2" spans="1:11">
      <c r="B2" s="81" t="s">
        <v>22</v>
      </c>
      <c r="C2" s="80"/>
    </row>
    <row r="3" spans="1:11">
      <c r="B3" s="81" t="s">
        <v>25</v>
      </c>
      <c r="C3" s="80"/>
    </row>
    <row r="4" spans="1:11">
      <c r="A4" s="75"/>
      <c r="B4" s="93"/>
      <c r="C4" s="79"/>
    </row>
    <row r="5" spans="1:11">
      <c r="A5" s="75" t="s">
        <v>20</v>
      </c>
      <c r="B5" s="78" t="s">
        <v>24</v>
      </c>
      <c r="C5" s="77"/>
      <c r="H5"/>
      <c r="I5"/>
      <c r="J5"/>
      <c r="K5"/>
    </row>
    <row r="6" spans="1:11">
      <c r="A6" s="60" t="s">
        <v>252</v>
      </c>
      <c r="B6" s="94">
        <f>'ZO12 Inj &amp; Dam 12ME 12-2019'!E32</f>
        <v>-121750</v>
      </c>
      <c r="C6" s="76"/>
      <c r="H6"/>
      <c r="I6"/>
      <c r="J6"/>
      <c r="K6"/>
    </row>
    <row r="7" spans="1:11">
      <c r="A7" s="60" t="s">
        <v>328</v>
      </c>
      <c r="B7" s="94">
        <f>'ZO12 Inj &amp; Dam 12ME 12-2020'!E30</f>
        <v>147750</v>
      </c>
      <c r="C7" s="76"/>
      <c r="H7"/>
      <c r="I7"/>
      <c r="J7"/>
      <c r="K7"/>
    </row>
    <row r="8" spans="1:11">
      <c r="A8" s="168" t="s">
        <v>424</v>
      </c>
      <c r="B8" s="169">
        <f>'ZO12 Inj &amp; Dam 12ME 12-2021'!C33</f>
        <v>0</v>
      </c>
      <c r="C8" s="74"/>
      <c r="H8"/>
      <c r="I8"/>
      <c r="J8"/>
      <c r="K8"/>
    </row>
    <row r="9" spans="1:11">
      <c r="A9" s="95" t="s">
        <v>17</v>
      </c>
      <c r="B9" s="96">
        <f>SUM(B6:B8)</f>
        <v>26000</v>
      </c>
      <c r="C9" s="73"/>
      <c r="D9" s="170" t="s">
        <v>30</v>
      </c>
      <c r="E9" s="191">
        <f>'ZO12 Inj &amp; Dam 12ME 12-2020'!E30+'ZO12 Inj &amp; Dam 12ME 12-2019'!E32+'ZO12 Inj &amp; Dam 12ME 12-2021'!C33-'3 Yr Aver. Accruals-Gas'!B9</f>
        <v>0</v>
      </c>
      <c r="H9"/>
      <c r="I9"/>
      <c r="J9"/>
      <c r="K9"/>
    </row>
    <row r="10" spans="1:11">
      <c r="A10" s="95"/>
      <c r="B10" s="96"/>
      <c r="C10" s="73"/>
      <c r="D10" s="69"/>
      <c r="H10"/>
      <c r="I10"/>
      <c r="J10"/>
      <c r="K10"/>
    </row>
    <row r="11" spans="1:11">
      <c r="A11" s="95"/>
      <c r="B11" s="96"/>
      <c r="C11" s="73"/>
      <c r="D11" s="69"/>
      <c r="H11"/>
      <c r="I11"/>
      <c r="J11"/>
      <c r="K11"/>
    </row>
    <row r="12" spans="1:11" ht="15.75" thickBot="1">
      <c r="A12" s="72" t="s">
        <v>18</v>
      </c>
      <c r="B12" s="71">
        <f>B9/3</f>
        <v>8666.6666666666661</v>
      </c>
      <c r="C12" s="70"/>
      <c r="H12"/>
      <c r="I12"/>
      <c r="J12"/>
      <c r="K12"/>
    </row>
    <row r="13" spans="1:11" ht="15.75" thickTop="1"/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26" sqref="G26"/>
    </sheetView>
  </sheetViews>
  <sheetFormatPr defaultColWidth="9.140625" defaultRowHeight="15"/>
  <cols>
    <col min="1" max="1" width="26.42578125" style="85" bestFit="1" customWidth="1"/>
    <col min="2" max="2" width="36.85546875" style="88" customWidth="1"/>
    <col min="3" max="3" width="3.140625" style="52" customWidth="1"/>
    <col min="4" max="4" width="3.7109375" style="51" customWidth="1"/>
    <col min="5" max="5" width="4.7109375" style="85" bestFit="1" customWidth="1"/>
    <col min="6" max="6" width="9.140625" style="85"/>
    <col min="7" max="7" width="27" style="85" bestFit="1" customWidth="1"/>
    <col min="8" max="8" width="14.28515625" style="85" bestFit="1" customWidth="1"/>
    <col min="9" max="9" width="9.140625" style="85"/>
    <col min="10" max="10" width="14" style="90" bestFit="1" customWidth="1"/>
    <col min="11" max="16384" width="9.140625" style="85"/>
  </cols>
  <sheetData>
    <row r="1" spans="1:11" ht="14.25">
      <c r="B1" s="67" t="s">
        <v>23</v>
      </c>
      <c r="C1" s="66"/>
      <c r="J1" s="85"/>
    </row>
    <row r="2" spans="1:11" ht="14.25">
      <c r="B2" s="65" t="s">
        <v>27</v>
      </c>
      <c r="C2" s="64"/>
      <c r="J2" s="85"/>
    </row>
    <row r="3" spans="1:11" ht="14.25">
      <c r="B3" s="65" t="s">
        <v>21</v>
      </c>
      <c r="C3" s="64"/>
      <c r="J3" s="85"/>
    </row>
    <row r="4" spans="1:11">
      <c r="A4" s="58"/>
      <c r="B4" s="86"/>
      <c r="C4"/>
      <c r="G4"/>
      <c r="H4"/>
      <c r="I4"/>
      <c r="J4"/>
      <c r="K4"/>
    </row>
    <row r="5" spans="1:11">
      <c r="A5" s="58" t="s">
        <v>20</v>
      </c>
      <c r="B5" s="62" t="s">
        <v>19</v>
      </c>
      <c r="C5"/>
      <c r="G5"/>
      <c r="H5"/>
      <c r="I5"/>
      <c r="J5"/>
      <c r="K5"/>
    </row>
    <row r="6" spans="1:11">
      <c r="A6" s="60" t="s">
        <v>252</v>
      </c>
      <c r="B6" s="87">
        <f>'ZO12 Inj &amp; Dam 12ME 12-2019'!F31</f>
        <v>754064.98139213375</v>
      </c>
      <c r="C6"/>
      <c r="G6"/>
      <c r="H6"/>
      <c r="I6"/>
      <c r="J6"/>
      <c r="K6"/>
    </row>
    <row r="7" spans="1:11">
      <c r="A7" s="60" t="s">
        <v>328</v>
      </c>
      <c r="B7" s="87">
        <f>'ZO12 Inj &amp; Dam 12ME 12-2020'!F29</f>
        <v>324692.91242111463</v>
      </c>
      <c r="C7"/>
      <c r="G7"/>
      <c r="H7"/>
      <c r="I7"/>
      <c r="J7"/>
      <c r="K7"/>
    </row>
    <row r="8" spans="1:11">
      <c r="A8" s="168" t="s">
        <v>424</v>
      </c>
      <c r="B8" s="174">
        <f>'ZO12 Inj &amp; Dam 12ME 12-2021'!D32</f>
        <v>498721.66163664503</v>
      </c>
      <c r="C8"/>
      <c r="G8"/>
      <c r="H8"/>
      <c r="I8"/>
      <c r="J8"/>
      <c r="K8"/>
    </row>
    <row r="9" spans="1:11">
      <c r="A9" s="88" t="s">
        <v>17</v>
      </c>
      <c r="B9" s="89">
        <f>SUM(B6:B8)</f>
        <v>1577479.5554498932</v>
      </c>
      <c r="C9"/>
      <c r="D9" s="170" t="s">
        <v>30</v>
      </c>
      <c r="E9" s="175">
        <f>'ZO12 Inj &amp; Dam 12ME 12-2020'!F29+'ZO12 Inj &amp; Dam 12ME 12-2019'!F31+'ZO12 Inj &amp; Dam 12ME 12-2021'!D32-' 3 Yr Aver. Payments-Elec'!B9</f>
        <v>0</v>
      </c>
      <c r="G9"/>
      <c r="H9"/>
      <c r="I9"/>
      <c r="J9"/>
      <c r="K9"/>
    </row>
    <row r="10" spans="1:11">
      <c r="A10" s="88"/>
      <c r="B10" s="89"/>
      <c r="C10"/>
      <c r="D10" s="52"/>
      <c r="G10"/>
      <c r="H10"/>
      <c r="I10"/>
      <c r="J10"/>
      <c r="K10"/>
    </row>
    <row r="11" spans="1:11">
      <c r="A11" s="88"/>
      <c r="B11" s="89"/>
      <c r="C11"/>
      <c r="D11" s="52"/>
      <c r="G11"/>
      <c r="H11"/>
      <c r="I11"/>
      <c r="J11"/>
      <c r="K11"/>
    </row>
    <row r="12" spans="1:11" ht="15.75" thickBot="1">
      <c r="A12" s="55" t="s">
        <v>26</v>
      </c>
      <c r="B12" s="54">
        <f>B9/3</f>
        <v>525826.51848329778</v>
      </c>
      <c r="C12"/>
      <c r="G12"/>
      <c r="H12"/>
      <c r="I12"/>
      <c r="J12"/>
      <c r="K12"/>
    </row>
    <row r="13" spans="1:11" ht="15.75" thickTop="1">
      <c r="C13"/>
      <c r="G13"/>
      <c r="H13"/>
      <c r="I13"/>
      <c r="J13"/>
      <c r="K13"/>
    </row>
    <row r="14" spans="1:11">
      <c r="G14"/>
      <c r="H14"/>
      <c r="I14"/>
      <c r="J14"/>
      <c r="K14"/>
    </row>
    <row r="15" spans="1:11">
      <c r="G15"/>
      <c r="H15"/>
      <c r="I15"/>
      <c r="J15"/>
      <c r="K15"/>
    </row>
    <row r="16" spans="1:11">
      <c r="G16"/>
      <c r="H16"/>
      <c r="I16"/>
      <c r="J16"/>
      <c r="K16"/>
    </row>
    <row r="17" spans="7:11">
      <c r="G17"/>
      <c r="H17"/>
      <c r="I17"/>
      <c r="J17"/>
      <c r="K17"/>
    </row>
    <row r="18" spans="7:11">
      <c r="G18"/>
      <c r="H18"/>
      <c r="I18"/>
      <c r="J18"/>
      <c r="K18"/>
    </row>
    <row r="19" spans="7:11">
      <c r="G19"/>
      <c r="H19"/>
      <c r="I19"/>
      <c r="J19"/>
      <c r="K19"/>
    </row>
    <row r="20" spans="7:11">
      <c r="G20"/>
      <c r="H20"/>
      <c r="I20"/>
      <c r="J20"/>
      <c r="K20"/>
    </row>
    <row r="21" spans="7:11">
      <c r="G21"/>
      <c r="H21"/>
      <c r="I21"/>
      <c r="J21"/>
      <c r="K21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8" sqref="B8"/>
    </sheetView>
  </sheetViews>
  <sheetFormatPr defaultColWidth="9.140625" defaultRowHeight="15"/>
  <cols>
    <col min="1" max="1" width="26.42578125" style="91" bestFit="1" customWidth="1"/>
    <col min="2" max="2" width="36.85546875" style="95" customWidth="1"/>
    <col min="3" max="3" width="3.140625" style="69" customWidth="1"/>
    <col min="4" max="4" width="4" style="68" customWidth="1"/>
    <col min="5" max="5" width="5.7109375" style="91" bestFit="1" customWidth="1"/>
    <col min="6" max="6" width="9.140625" style="91"/>
    <col min="7" max="7" width="27" style="91" bestFit="1" customWidth="1"/>
    <col min="8" max="8" width="14.28515625" style="91" bestFit="1" customWidth="1"/>
    <col min="9" max="9" width="9.140625" style="91"/>
    <col min="10" max="10" width="14" style="92" bestFit="1" customWidth="1"/>
    <col min="11" max="16384" width="9.140625" style="91"/>
  </cols>
  <sheetData>
    <row r="1" spans="1:8">
      <c r="B1" s="83" t="s">
        <v>23</v>
      </c>
      <c r="C1" s="82"/>
    </row>
    <row r="2" spans="1:8">
      <c r="B2" s="81" t="s">
        <v>27</v>
      </c>
      <c r="C2" s="80"/>
    </row>
    <row r="3" spans="1:8">
      <c r="B3" s="81" t="s">
        <v>25</v>
      </c>
      <c r="C3" s="80"/>
    </row>
    <row r="4" spans="1:8">
      <c r="A4" s="75"/>
      <c r="B4" s="93"/>
      <c r="C4"/>
    </row>
    <row r="5" spans="1:8">
      <c r="A5" s="75" t="s">
        <v>20</v>
      </c>
      <c r="B5" s="78" t="s">
        <v>28</v>
      </c>
      <c r="C5"/>
      <c r="G5"/>
      <c r="H5"/>
    </row>
    <row r="6" spans="1:8">
      <c r="A6" s="60" t="s">
        <v>252</v>
      </c>
      <c r="B6" s="94">
        <f>'ZO12 Inj &amp; Dam 12ME 12-2019'!F32</f>
        <v>934148.70096439891</v>
      </c>
      <c r="C6"/>
      <c r="G6"/>
      <c r="H6"/>
    </row>
    <row r="7" spans="1:8">
      <c r="A7" s="60" t="s">
        <v>328</v>
      </c>
      <c r="B7" s="94">
        <f>'ZO12 Inj &amp; Dam 12ME 12-2020'!F30</f>
        <v>376283.07590591279</v>
      </c>
      <c r="C7"/>
      <c r="G7"/>
      <c r="H7"/>
    </row>
    <row r="8" spans="1:8">
      <c r="A8" s="168" t="s">
        <v>424</v>
      </c>
      <c r="B8" s="172">
        <f>'ZO12 Inj &amp; Dam 12ME 12-2021'!D33</f>
        <v>269194.95490767231</v>
      </c>
      <c r="C8"/>
      <c r="G8"/>
      <c r="H8"/>
    </row>
    <row r="9" spans="1:8">
      <c r="A9" s="95" t="s">
        <v>17</v>
      </c>
      <c r="B9" s="96">
        <f>SUM(B6:B8)</f>
        <v>1579626.731777984</v>
      </c>
      <c r="C9"/>
      <c r="D9" s="170" t="s">
        <v>30</v>
      </c>
      <c r="E9" s="171">
        <f>'ZO12 Inj &amp; Dam 12ME 12-2019'!F32+'ZO12 Inj &amp; Dam 12ME 12-2020'!F30+'ZO12 Inj &amp; Dam 12ME 12-2021'!D33-' 3 Yr Aver. Payments-Gas'!B9</f>
        <v>0</v>
      </c>
      <c r="G9"/>
      <c r="H9"/>
    </row>
    <row r="10" spans="1:8">
      <c r="A10" s="95"/>
      <c r="B10" s="96"/>
      <c r="C10"/>
      <c r="D10" s="69"/>
      <c r="G10"/>
      <c r="H10"/>
    </row>
    <row r="11" spans="1:8">
      <c r="A11" s="95"/>
      <c r="B11" s="96"/>
      <c r="C11"/>
      <c r="D11" s="69"/>
      <c r="G11"/>
      <c r="H11"/>
    </row>
    <row r="12" spans="1:8" ht="15.75" thickBot="1">
      <c r="A12" s="72" t="s">
        <v>18</v>
      </c>
      <c r="B12" s="71">
        <f>B9/3</f>
        <v>526542.24392599461</v>
      </c>
      <c r="C12"/>
      <c r="G12"/>
      <c r="H12"/>
    </row>
    <row r="13" spans="1:8" ht="15.75" thickTop="1">
      <c r="C13"/>
      <c r="G13"/>
      <c r="H13"/>
    </row>
    <row r="14" spans="1:8">
      <c r="C14"/>
      <c r="G14"/>
      <c r="H14"/>
    </row>
    <row r="15" spans="1:8">
      <c r="C15"/>
      <c r="G15"/>
      <c r="H15"/>
    </row>
    <row r="16" spans="1:8">
      <c r="G16"/>
      <c r="H16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opLeftCell="A157" workbookViewId="0">
      <selection activeCell="C15" sqref="C15"/>
    </sheetView>
  </sheetViews>
  <sheetFormatPr defaultColWidth="8.85546875" defaultRowHeight="15"/>
  <cols>
    <col min="1" max="1" width="48.28515625" style="111" bestFit="1" customWidth="1"/>
    <col min="2" max="2" width="47" style="111" bestFit="1" customWidth="1"/>
    <col min="3" max="3" width="16.140625" style="111" bestFit="1" customWidth="1"/>
    <col min="4" max="4" width="16.85546875" style="111" bestFit="1" customWidth="1"/>
    <col min="5" max="5" width="14.7109375" style="111" bestFit="1" customWidth="1"/>
    <col min="6" max="6" width="16.42578125" style="111" customWidth="1"/>
    <col min="7" max="7" width="17.42578125" style="111" bestFit="1" customWidth="1"/>
    <col min="8" max="8" width="25" style="111" bestFit="1" customWidth="1"/>
    <col min="9" max="9" width="14.140625" style="111" bestFit="1" customWidth="1"/>
    <col min="10" max="10" width="14" style="111" bestFit="1" customWidth="1"/>
    <col min="11" max="16384" width="8.85546875" style="111"/>
  </cols>
  <sheetData>
    <row r="1" spans="1:16" customFormat="1">
      <c r="A1" s="152" t="s">
        <v>345</v>
      </c>
      <c r="B1" s="152"/>
      <c r="C1" s="192"/>
      <c r="D1" s="152"/>
    </row>
    <row r="2" spans="1:16" customFormat="1">
      <c r="A2" s="152" t="s">
        <v>351</v>
      </c>
      <c r="B2" s="152"/>
      <c r="C2" s="152"/>
      <c r="D2" s="152"/>
      <c r="G2" s="162"/>
    </row>
    <row r="3" spans="1:16" customFormat="1" ht="15.75" thickBot="1">
      <c r="A3" s="152"/>
      <c r="B3" s="152"/>
      <c r="C3" s="152"/>
      <c r="D3" s="152"/>
      <c r="G3" s="162"/>
    </row>
    <row r="4" spans="1:16" customFormat="1">
      <c r="A4" s="193"/>
      <c r="B4" s="194"/>
      <c r="C4" s="195" t="s">
        <v>330</v>
      </c>
      <c r="D4" s="196"/>
      <c r="E4" s="156"/>
      <c r="F4" s="156"/>
      <c r="G4" s="163"/>
      <c r="K4" s="116"/>
      <c r="L4" s="116"/>
      <c r="M4" s="116"/>
      <c r="N4" s="116"/>
      <c r="O4" s="116"/>
      <c r="P4" s="116"/>
    </row>
    <row r="5" spans="1:16" customFormat="1" ht="15.75" thickBot="1">
      <c r="A5" s="197" t="s">
        <v>46</v>
      </c>
      <c r="B5" s="198" t="s">
        <v>47</v>
      </c>
      <c r="C5" s="199" t="s">
        <v>331</v>
      </c>
      <c r="D5" s="200" t="s">
        <v>17</v>
      </c>
      <c r="E5" s="157"/>
      <c r="F5" s="157"/>
      <c r="G5" s="116"/>
      <c r="H5" s="116"/>
      <c r="I5" s="116"/>
      <c r="K5" s="100"/>
      <c r="L5" s="100"/>
      <c r="M5" s="100"/>
      <c r="N5" s="100"/>
      <c r="O5" s="100"/>
      <c r="P5" s="100"/>
    </row>
    <row r="6" spans="1:16" customFormat="1">
      <c r="A6" s="152" t="s">
        <v>332</v>
      </c>
      <c r="B6" s="158">
        <f>I87</f>
        <v>1356752.4699999997</v>
      </c>
      <c r="C6" s="158"/>
      <c r="D6" s="158">
        <f t="shared" ref="D6:D9" si="0">B6</f>
        <v>1356752.4699999997</v>
      </c>
      <c r="E6" s="158"/>
      <c r="F6" s="158"/>
      <c r="G6" s="100"/>
      <c r="H6" s="100"/>
      <c r="I6" s="100"/>
      <c r="K6" s="100"/>
      <c r="L6" s="100"/>
      <c r="M6" s="100"/>
      <c r="N6" s="100"/>
      <c r="O6" s="100"/>
      <c r="P6" s="100"/>
    </row>
    <row r="7" spans="1:16" customFormat="1">
      <c r="A7" s="152" t="s">
        <v>16</v>
      </c>
      <c r="B7" s="158">
        <f>I91</f>
        <v>3.75</v>
      </c>
      <c r="C7" s="158"/>
      <c r="D7" s="158">
        <f t="shared" si="0"/>
        <v>3.75</v>
      </c>
      <c r="E7" s="158"/>
      <c r="F7" s="158"/>
      <c r="G7" s="100"/>
      <c r="H7" s="100"/>
      <c r="I7" s="100"/>
      <c r="K7" s="100"/>
      <c r="L7" s="100"/>
      <c r="M7" s="100"/>
      <c r="N7" s="100"/>
      <c r="O7" s="100"/>
      <c r="P7" s="100"/>
    </row>
    <row r="8" spans="1:16" customFormat="1">
      <c r="A8" s="152" t="s">
        <v>69</v>
      </c>
      <c r="B8" s="158">
        <f>I104</f>
        <v>24259.959999999992</v>
      </c>
      <c r="C8" s="158"/>
      <c r="D8" s="158">
        <f>B8</f>
        <v>24259.959999999992</v>
      </c>
      <c r="E8" s="158"/>
      <c r="F8" s="158"/>
      <c r="G8" s="100"/>
      <c r="H8" s="100"/>
      <c r="I8" s="100"/>
      <c r="K8" s="100"/>
      <c r="L8" s="100"/>
      <c r="M8" s="100"/>
      <c r="N8" s="100"/>
      <c r="O8" s="100"/>
      <c r="P8" s="100"/>
    </row>
    <row r="9" spans="1:16" customFormat="1">
      <c r="A9" s="152" t="s">
        <v>49</v>
      </c>
      <c r="B9" s="158">
        <v>0</v>
      </c>
      <c r="C9" s="158"/>
      <c r="D9" s="158">
        <f t="shared" si="0"/>
        <v>0</v>
      </c>
      <c r="E9" s="158"/>
      <c r="F9" s="158"/>
      <c r="G9" s="100"/>
      <c r="H9" s="100"/>
      <c r="I9" s="100"/>
      <c r="K9" s="100"/>
      <c r="L9" s="100"/>
      <c r="M9" s="100"/>
      <c r="N9" s="100"/>
      <c r="O9" s="100"/>
      <c r="P9" s="100"/>
    </row>
    <row r="10" spans="1:16" customFormat="1">
      <c r="A10" s="152" t="s">
        <v>67</v>
      </c>
      <c r="B10" s="158">
        <f>I162</f>
        <v>1272.75</v>
      </c>
      <c r="C10" s="158"/>
      <c r="D10" s="158">
        <f>B10</f>
        <v>1272.75</v>
      </c>
      <c r="E10" s="158"/>
      <c r="F10" s="158"/>
      <c r="G10" s="100"/>
      <c r="H10" s="100"/>
      <c r="I10" s="100"/>
      <c r="K10" s="100"/>
      <c r="L10" s="100"/>
      <c r="M10" s="100"/>
      <c r="N10" s="100"/>
      <c r="O10" s="100"/>
      <c r="P10" s="100"/>
    </row>
    <row r="11" spans="1:16" customFormat="1">
      <c r="A11" s="152" t="s">
        <v>68</v>
      </c>
      <c r="B11" s="201">
        <f>I167</f>
        <v>5704.6900000000005</v>
      </c>
      <c r="C11" s="201"/>
      <c r="D11" s="201">
        <f>B11</f>
        <v>5704.6900000000005</v>
      </c>
      <c r="E11" s="158"/>
      <c r="F11" s="158"/>
      <c r="G11" s="100"/>
      <c r="H11" s="100"/>
      <c r="I11" s="100"/>
      <c r="K11" s="100"/>
      <c r="L11" s="100"/>
      <c r="M11" s="100"/>
      <c r="N11" s="100"/>
      <c r="O11" s="100"/>
      <c r="P11" s="100"/>
    </row>
    <row r="12" spans="1:16" customFormat="1">
      <c r="A12" s="136" t="s">
        <v>418</v>
      </c>
      <c r="B12" s="202">
        <f>SUM(B6:B11)</f>
        <v>1387993.6199999996</v>
      </c>
      <c r="C12" s="136"/>
      <c r="D12" s="202">
        <f>SUM(D6:D11)</f>
        <v>1387993.6199999996</v>
      </c>
      <c r="E12" s="158"/>
      <c r="F12" s="158"/>
      <c r="G12" s="100"/>
      <c r="H12" s="100"/>
      <c r="I12" s="100"/>
      <c r="K12" s="100"/>
      <c r="L12" s="100"/>
      <c r="M12" s="100"/>
      <c r="N12" s="100"/>
      <c r="O12" s="100"/>
      <c r="P12" s="100"/>
    </row>
    <row r="13" spans="1:16" customFormat="1">
      <c r="A13" s="136"/>
      <c r="B13" s="136"/>
      <c r="C13" s="136"/>
      <c r="D13" s="136"/>
      <c r="E13" s="158"/>
      <c r="F13" s="158"/>
      <c r="G13" s="100"/>
      <c r="H13" s="100"/>
      <c r="I13" s="100"/>
      <c r="K13" s="100"/>
      <c r="L13" s="100"/>
      <c r="M13" s="100"/>
      <c r="N13" s="100"/>
      <c r="O13" s="100"/>
      <c r="P13" s="100"/>
    </row>
    <row r="14" spans="1:16" customFormat="1">
      <c r="A14" s="203" t="s">
        <v>419</v>
      </c>
      <c r="B14" s="152"/>
      <c r="C14" s="152"/>
      <c r="D14" s="152"/>
      <c r="E14" s="158"/>
      <c r="F14" s="158"/>
      <c r="G14" s="100"/>
      <c r="H14" s="100"/>
      <c r="I14" s="100"/>
    </row>
    <row r="15" spans="1:16" customFormat="1">
      <c r="A15" s="152" t="s">
        <v>50</v>
      </c>
      <c r="B15" s="158">
        <f>I108</f>
        <v>1193385.6100000001</v>
      </c>
      <c r="C15" s="204">
        <f>[2]Lead!$G$43</f>
        <v>0.48238392496676075</v>
      </c>
      <c r="D15" s="158">
        <f>B15*C15</f>
        <v>575670.03455065202</v>
      </c>
      <c r="E15" s="158"/>
      <c r="F15" s="158"/>
      <c r="G15" s="100"/>
      <c r="H15" s="100"/>
      <c r="I15" s="100"/>
    </row>
    <row r="16" spans="1:16" customFormat="1">
      <c r="A16" s="152" t="s">
        <v>51</v>
      </c>
      <c r="B16" s="201">
        <f>I112</f>
        <v>8816.5499999999993</v>
      </c>
      <c r="C16" s="205">
        <f>C15</f>
        <v>0.48238392496676075</v>
      </c>
      <c r="D16" s="201">
        <f>B16*C16</f>
        <v>4252.9619936656945</v>
      </c>
      <c r="E16" s="159"/>
      <c r="F16" s="159"/>
      <c r="G16" s="100"/>
      <c r="H16" s="100"/>
      <c r="I16" s="100"/>
    </row>
    <row r="17" spans="1:10" customFormat="1">
      <c r="A17" s="136" t="s">
        <v>420</v>
      </c>
      <c r="B17" s="202">
        <f>SUM(B15:B16)</f>
        <v>1202202.1600000001</v>
      </c>
      <c r="C17" s="136"/>
      <c r="D17" s="202">
        <f>SUM(D15:D16)</f>
        <v>579922.99654431769</v>
      </c>
      <c r="E17" s="160"/>
      <c r="F17" s="160"/>
      <c r="G17" s="100"/>
      <c r="H17" s="100"/>
      <c r="I17" s="100"/>
    </row>
    <row r="18" spans="1:10" customFormat="1">
      <c r="A18" s="152"/>
      <c r="B18" s="152"/>
      <c r="C18" s="152"/>
      <c r="D18" s="152"/>
      <c r="E18" s="152"/>
      <c r="F18" s="152"/>
    </row>
    <row r="19" spans="1:10" customFormat="1" ht="15.75" thickBot="1">
      <c r="A19" s="164" t="s">
        <v>17</v>
      </c>
      <c r="B19" s="206">
        <f>B12+B17</f>
        <v>2590195.7799999998</v>
      </c>
      <c r="C19" s="207"/>
      <c r="D19" s="206">
        <f>D12+D17</f>
        <v>1967916.6165443175</v>
      </c>
      <c r="E19" s="152"/>
      <c r="F19" s="152"/>
    </row>
    <row r="20" spans="1:10" customFormat="1" ht="15.75" thickTop="1">
      <c r="A20" s="164"/>
      <c r="B20" s="160"/>
      <c r="C20" s="158"/>
      <c r="D20" s="160"/>
      <c r="E20" s="152"/>
      <c r="F20" s="152"/>
    </row>
    <row r="21" spans="1:10" customFormat="1" ht="15.75">
      <c r="A21" s="152"/>
      <c r="B21" s="140"/>
      <c r="C21" s="140"/>
      <c r="D21" s="161" t="s">
        <v>39</v>
      </c>
      <c r="E21" s="161"/>
      <c r="F21" s="161"/>
    </row>
    <row r="22" spans="1:10" customFormat="1" ht="15.75">
      <c r="A22" s="152"/>
      <c r="B22" s="140"/>
      <c r="C22" s="140"/>
      <c r="D22" s="161" t="s">
        <v>31</v>
      </c>
      <c r="E22" s="161"/>
      <c r="F22" s="161"/>
    </row>
    <row r="23" spans="1:10" customFormat="1" ht="15.75">
      <c r="A23" s="152"/>
      <c r="B23" s="140"/>
      <c r="C23" s="208" t="s">
        <v>24</v>
      </c>
      <c r="D23" s="208" t="s">
        <v>24</v>
      </c>
      <c r="E23" s="154"/>
      <c r="F23" s="154"/>
    </row>
    <row r="24" spans="1:10" customFormat="1" ht="15.75">
      <c r="A24" s="152"/>
      <c r="B24" s="138" t="s">
        <v>38</v>
      </c>
      <c r="C24" s="209">
        <f>I70+I86</f>
        <v>1200000</v>
      </c>
      <c r="D24" s="209">
        <f>+D6+D10-C24</f>
        <v>158025.21999999974</v>
      </c>
      <c r="E24" s="139"/>
      <c r="F24" s="139"/>
    </row>
    <row r="25" spans="1:10" customFormat="1" ht="15.75">
      <c r="A25" s="152"/>
      <c r="B25" s="138" t="s">
        <v>37</v>
      </c>
      <c r="C25" s="209">
        <f>SUM(I101:I103)</f>
        <v>0</v>
      </c>
      <c r="D25" s="209">
        <f>SUM(D7:D9)-C25</f>
        <v>24263.709999999992</v>
      </c>
      <c r="E25" s="139"/>
      <c r="F25" s="139"/>
    </row>
    <row r="26" spans="1:10" customFormat="1" ht="15.75">
      <c r="A26" s="152"/>
      <c r="B26" s="140"/>
      <c r="C26" s="210"/>
      <c r="D26" s="210"/>
      <c r="E26" s="137"/>
      <c r="F26" s="137"/>
    </row>
    <row r="27" spans="1:10" customFormat="1" ht="15.75">
      <c r="A27" s="152"/>
      <c r="B27" s="138" t="s">
        <v>36</v>
      </c>
      <c r="C27" s="209">
        <v>0</v>
      </c>
      <c r="D27" s="209">
        <f>D15+D16+D11</f>
        <v>585627.68654431764</v>
      </c>
      <c r="E27" s="139"/>
      <c r="F27" s="139"/>
    </row>
    <row r="28" spans="1:10" customFormat="1" ht="15.75">
      <c r="A28" s="152"/>
      <c r="B28" s="138" t="s">
        <v>35</v>
      </c>
      <c r="C28" s="209"/>
      <c r="D28" s="209">
        <f>D27*[2]Lead!$E$23</f>
        <v>340696.44163664529</v>
      </c>
      <c r="E28" s="141"/>
      <c r="F28" s="141"/>
    </row>
    <row r="29" spans="1:10" customFormat="1" ht="15.75">
      <c r="A29" s="152"/>
      <c r="B29" s="138" t="s">
        <v>34</v>
      </c>
      <c r="C29" s="209"/>
      <c r="D29" s="209">
        <f>D27*[2]Lead!$F$23</f>
        <v>244931.24490767231</v>
      </c>
      <c r="E29" s="141"/>
      <c r="F29" s="141"/>
    </row>
    <row r="30" spans="1:10" customFormat="1" ht="15.75">
      <c r="A30" s="152"/>
      <c r="B30" s="165" t="s">
        <v>333</v>
      </c>
      <c r="C30" s="209"/>
      <c r="D30" s="209"/>
      <c r="E30" s="139"/>
      <c r="F30" s="139"/>
    </row>
    <row r="31" spans="1:10" customFormat="1" ht="15.75">
      <c r="A31" s="152"/>
      <c r="B31" s="140"/>
      <c r="C31" s="210"/>
      <c r="D31" s="210"/>
      <c r="E31" s="137"/>
      <c r="F31" s="137"/>
    </row>
    <row r="32" spans="1:10" ht="15.75">
      <c r="A32" s="152"/>
      <c r="B32" s="138" t="s">
        <v>33</v>
      </c>
      <c r="C32" s="209">
        <f>C24+C28</f>
        <v>1200000</v>
      </c>
      <c r="D32" s="209">
        <f>D24+D28</f>
        <v>498721.66163664503</v>
      </c>
      <c r="E32" s="142"/>
      <c r="F32" s="142"/>
      <c r="G32"/>
      <c r="H32"/>
      <c r="I32"/>
      <c r="J32"/>
    </row>
    <row r="33" spans="1:10" customFormat="1" ht="15.75">
      <c r="A33" s="152"/>
      <c r="B33" s="138" t="s">
        <v>32</v>
      </c>
      <c r="C33" s="211">
        <f>C25+C29</f>
        <v>0</v>
      </c>
      <c r="D33" s="211">
        <f>D25+D29</f>
        <v>269194.95490767231</v>
      </c>
      <c r="E33" s="155"/>
      <c r="F33" s="155"/>
    </row>
    <row r="34" spans="1:10" customFormat="1" ht="16.5" thickBot="1">
      <c r="A34" s="152"/>
      <c r="B34" s="138" t="s">
        <v>52</v>
      </c>
      <c r="C34" s="212">
        <f>SUM(C32:C33)</f>
        <v>1200000</v>
      </c>
      <c r="D34" s="212">
        <f>SUM(D32:D33)</f>
        <v>767916.61654431734</v>
      </c>
      <c r="E34" s="111"/>
      <c r="F34" s="111"/>
      <c r="G34" s="111"/>
      <c r="H34" s="111"/>
    </row>
    <row r="35" spans="1:10" ht="16.5" thickTop="1">
      <c r="A35"/>
      <c r="B35" s="138"/>
      <c r="C35" s="166" t="s">
        <v>423</v>
      </c>
      <c r="D35" s="167">
        <f>SUM(C34:D34)-D19</f>
        <v>0</v>
      </c>
      <c r="E35" s="143"/>
      <c r="F35" s="143"/>
      <c r="G35"/>
      <c r="H35"/>
      <c r="I35"/>
      <c r="J35"/>
    </row>
    <row r="36" spans="1:10" ht="15.75">
      <c r="A36"/>
      <c r="B36" s="138"/>
      <c r="E36" s="143"/>
      <c r="F36" s="143"/>
      <c r="G36"/>
      <c r="H36"/>
      <c r="I36"/>
      <c r="J36"/>
    </row>
    <row r="37" spans="1:10">
      <c r="A37" s="112" t="s">
        <v>346</v>
      </c>
      <c r="C37" s="163"/>
      <c r="D37" s="163"/>
      <c r="J37"/>
    </row>
    <row r="38" spans="1:10">
      <c r="A38" s="150" t="s">
        <v>347</v>
      </c>
      <c r="J38"/>
    </row>
    <row r="39" spans="1:10">
      <c r="A39" s="121" t="s">
        <v>44</v>
      </c>
      <c r="B39" s="121" t="s">
        <v>54</v>
      </c>
      <c r="C39" s="121" t="s">
        <v>55</v>
      </c>
      <c r="D39" s="121" t="s">
        <v>56</v>
      </c>
      <c r="E39" s="122" t="s">
        <v>57</v>
      </c>
      <c r="F39" s="121" t="s">
        <v>91</v>
      </c>
      <c r="G39" s="122" t="s">
        <v>58</v>
      </c>
      <c r="H39" s="121" t="s">
        <v>59</v>
      </c>
      <c r="I39" s="121" t="s">
        <v>60</v>
      </c>
      <c r="J39"/>
    </row>
    <row r="40" spans="1:10">
      <c r="A40" s="136" t="s">
        <v>70</v>
      </c>
      <c r="B40" s="152" t="s">
        <v>130</v>
      </c>
      <c r="C40" s="136" t="s">
        <v>41</v>
      </c>
      <c r="D40" s="136" t="s">
        <v>42</v>
      </c>
      <c r="E40" s="152" t="s">
        <v>61</v>
      </c>
      <c r="F40" s="152"/>
      <c r="G40" s="152">
        <v>200096</v>
      </c>
      <c r="H40" s="213">
        <v>44222</v>
      </c>
      <c r="I40" s="214">
        <v>10000</v>
      </c>
      <c r="J40"/>
    </row>
    <row r="41" spans="1:10">
      <c r="A41" s="136" t="s">
        <v>70</v>
      </c>
      <c r="B41" s="152" t="s">
        <v>257</v>
      </c>
      <c r="C41" s="136" t="s">
        <v>41</v>
      </c>
      <c r="D41" s="136" t="s">
        <v>42</v>
      </c>
      <c r="E41" s="152" t="s">
        <v>61</v>
      </c>
      <c r="F41" s="152"/>
      <c r="G41" s="152">
        <v>200096</v>
      </c>
      <c r="H41" s="213">
        <v>44223</v>
      </c>
      <c r="I41" s="214">
        <v>3091.14</v>
      </c>
      <c r="J41"/>
    </row>
    <row r="42" spans="1:10">
      <c r="A42" s="136" t="s">
        <v>70</v>
      </c>
      <c r="B42" s="152" t="s">
        <v>97</v>
      </c>
      <c r="C42" s="136" t="s">
        <v>41</v>
      </c>
      <c r="D42" s="136" t="s">
        <v>42</v>
      </c>
      <c r="E42" s="152" t="s">
        <v>61</v>
      </c>
      <c r="F42" s="152"/>
      <c r="G42" s="152">
        <v>200096</v>
      </c>
      <c r="H42" s="213">
        <v>44229</v>
      </c>
      <c r="I42" s="214">
        <v>4108.0600000000004</v>
      </c>
      <c r="J42"/>
    </row>
    <row r="43" spans="1:10">
      <c r="A43" s="136" t="s">
        <v>70</v>
      </c>
      <c r="B43" s="152" t="s">
        <v>334</v>
      </c>
      <c r="C43" s="136" t="s">
        <v>41</v>
      </c>
      <c r="D43" s="136" t="s">
        <v>42</v>
      </c>
      <c r="E43" s="152" t="s">
        <v>61</v>
      </c>
      <c r="F43" s="152"/>
      <c r="G43" s="152">
        <v>200096</v>
      </c>
      <c r="H43" s="213">
        <v>44267</v>
      </c>
      <c r="I43" s="214">
        <v>8250</v>
      </c>
      <c r="J43"/>
    </row>
    <row r="44" spans="1:10">
      <c r="A44" s="136" t="s">
        <v>70</v>
      </c>
      <c r="B44" s="152" t="s">
        <v>130</v>
      </c>
      <c r="C44" s="136" t="s">
        <v>41</v>
      </c>
      <c r="D44" s="136" t="s">
        <v>42</v>
      </c>
      <c r="E44" s="152" t="s">
        <v>61</v>
      </c>
      <c r="F44" s="152"/>
      <c r="G44" s="152">
        <v>200096</v>
      </c>
      <c r="H44" s="213">
        <v>44285</v>
      </c>
      <c r="I44" s="214">
        <v>3500.83</v>
      </c>
      <c r="J44"/>
    </row>
    <row r="45" spans="1:10">
      <c r="A45" s="136" t="s">
        <v>70</v>
      </c>
      <c r="B45" s="152" t="s">
        <v>335</v>
      </c>
      <c r="C45" s="136" t="s">
        <v>41</v>
      </c>
      <c r="D45" s="136" t="s">
        <v>42</v>
      </c>
      <c r="E45" s="152" t="s">
        <v>61</v>
      </c>
      <c r="F45" s="152"/>
      <c r="G45" s="152">
        <v>146745</v>
      </c>
      <c r="H45" s="213">
        <v>44291</v>
      </c>
      <c r="I45" s="214">
        <v>13000</v>
      </c>
      <c r="J45"/>
    </row>
    <row r="46" spans="1:10">
      <c r="A46" s="136" t="s">
        <v>70</v>
      </c>
      <c r="B46" s="152" t="s">
        <v>97</v>
      </c>
      <c r="C46" s="136" t="s">
        <v>41</v>
      </c>
      <c r="D46" s="136" t="s">
        <v>42</v>
      </c>
      <c r="E46" s="152" t="s">
        <v>61</v>
      </c>
      <c r="F46" s="152"/>
      <c r="G46" s="152">
        <v>200096</v>
      </c>
      <c r="H46" s="213">
        <v>44294</v>
      </c>
      <c r="I46" s="214">
        <v>5796.21</v>
      </c>
      <c r="J46"/>
    </row>
    <row r="47" spans="1:10">
      <c r="A47" s="136" t="s">
        <v>70</v>
      </c>
      <c r="B47" s="152" t="s">
        <v>97</v>
      </c>
      <c r="C47" s="136" t="s">
        <v>41</v>
      </c>
      <c r="D47" s="136" t="s">
        <v>42</v>
      </c>
      <c r="E47" s="152" t="s">
        <v>61</v>
      </c>
      <c r="F47" s="152"/>
      <c r="G47" s="152">
        <v>200096</v>
      </c>
      <c r="H47" s="213">
        <v>44298</v>
      </c>
      <c r="I47" s="214">
        <v>2495.6999999999998</v>
      </c>
      <c r="J47"/>
    </row>
    <row r="48" spans="1:10">
      <c r="A48" s="136" t="s">
        <v>70</v>
      </c>
      <c r="B48" s="152" t="s">
        <v>97</v>
      </c>
      <c r="C48" s="136" t="s">
        <v>41</v>
      </c>
      <c r="D48" s="136" t="s">
        <v>42</v>
      </c>
      <c r="E48" s="152" t="s">
        <v>61</v>
      </c>
      <c r="F48" s="152"/>
      <c r="G48" s="152">
        <v>200096</v>
      </c>
      <c r="H48" s="213">
        <v>44321</v>
      </c>
      <c r="I48" s="214">
        <v>12727.78</v>
      </c>
      <c r="J48"/>
    </row>
    <row r="49" spans="1:10">
      <c r="A49" s="136" t="s">
        <v>70</v>
      </c>
      <c r="B49" s="152" t="s">
        <v>97</v>
      </c>
      <c r="C49" s="136" t="s">
        <v>41</v>
      </c>
      <c r="D49" s="136" t="s">
        <v>42</v>
      </c>
      <c r="E49" s="152" t="s">
        <v>61</v>
      </c>
      <c r="F49" s="152"/>
      <c r="G49" s="152">
        <v>200096</v>
      </c>
      <c r="H49" s="213">
        <v>44326</v>
      </c>
      <c r="I49" s="214">
        <v>1228.43</v>
      </c>
      <c r="J49"/>
    </row>
    <row r="50" spans="1:10">
      <c r="A50" s="136" t="s">
        <v>70</v>
      </c>
      <c r="B50" s="152" t="s">
        <v>130</v>
      </c>
      <c r="C50" s="136" t="s">
        <v>41</v>
      </c>
      <c r="D50" s="136" t="s">
        <v>42</v>
      </c>
      <c r="E50" s="152" t="s">
        <v>61</v>
      </c>
      <c r="F50" s="152"/>
      <c r="G50" s="152">
        <v>200096</v>
      </c>
      <c r="H50" s="213">
        <v>44351</v>
      </c>
      <c r="I50" s="214">
        <v>4500</v>
      </c>
      <c r="J50"/>
    </row>
    <row r="51" spans="1:10">
      <c r="A51" s="136" t="s">
        <v>70</v>
      </c>
      <c r="B51" s="152" t="s">
        <v>130</v>
      </c>
      <c r="C51" s="136" t="s">
        <v>41</v>
      </c>
      <c r="D51" s="136" t="s">
        <v>42</v>
      </c>
      <c r="E51" s="152" t="s">
        <v>61</v>
      </c>
      <c r="F51" s="152"/>
      <c r="G51" s="152">
        <v>200096</v>
      </c>
      <c r="H51" s="213">
        <v>44383</v>
      </c>
      <c r="I51" s="214">
        <v>6432.65</v>
      </c>
      <c r="J51"/>
    </row>
    <row r="52" spans="1:10">
      <c r="A52" s="136" t="s">
        <v>70</v>
      </c>
      <c r="B52" s="152" t="s">
        <v>217</v>
      </c>
      <c r="C52" s="136" t="s">
        <v>41</v>
      </c>
      <c r="D52" s="136" t="s">
        <v>42</v>
      </c>
      <c r="E52" s="152" t="s">
        <v>61</v>
      </c>
      <c r="F52" s="152"/>
      <c r="G52" s="152">
        <v>200096</v>
      </c>
      <c r="H52" s="213">
        <v>44389</v>
      </c>
      <c r="I52" s="214">
        <v>11742.44</v>
      </c>
      <c r="J52"/>
    </row>
    <row r="53" spans="1:10">
      <c r="A53" s="136" t="s">
        <v>70</v>
      </c>
      <c r="B53" s="152" t="s">
        <v>97</v>
      </c>
      <c r="C53" s="136" t="s">
        <v>41</v>
      </c>
      <c r="D53" s="136" t="s">
        <v>42</v>
      </c>
      <c r="E53" s="152" t="s">
        <v>61</v>
      </c>
      <c r="F53" s="152"/>
      <c r="G53" s="152">
        <v>200096</v>
      </c>
      <c r="H53" s="213">
        <v>44411</v>
      </c>
      <c r="I53" s="214">
        <v>1576.72</v>
      </c>
      <c r="J53"/>
    </row>
    <row r="54" spans="1:10">
      <c r="A54" s="136" t="s">
        <v>70</v>
      </c>
      <c r="B54" s="152" t="s">
        <v>131</v>
      </c>
      <c r="C54" s="136" t="s">
        <v>41</v>
      </c>
      <c r="D54" s="136" t="s">
        <v>42</v>
      </c>
      <c r="E54" s="152" t="s">
        <v>61</v>
      </c>
      <c r="F54" s="152"/>
      <c r="G54" s="152">
        <v>200096</v>
      </c>
      <c r="H54" s="213">
        <v>44411</v>
      </c>
      <c r="I54" s="214">
        <v>5391.03</v>
      </c>
      <c r="J54"/>
    </row>
    <row r="55" spans="1:10">
      <c r="A55" s="136" t="s">
        <v>70</v>
      </c>
      <c r="B55" s="152" t="s">
        <v>97</v>
      </c>
      <c r="C55" s="136" t="s">
        <v>41</v>
      </c>
      <c r="D55" s="136" t="s">
        <v>42</v>
      </c>
      <c r="E55" s="152" t="s">
        <v>61</v>
      </c>
      <c r="F55" s="152"/>
      <c r="G55" s="152">
        <v>200096</v>
      </c>
      <c r="H55" s="213">
        <v>44431</v>
      </c>
      <c r="I55" s="214">
        <v>2028.61</v>
      </c>
      <c r="J55"/>
    </row>
    <row r="56" spans="1:10">
      <c r="A56" s="136" t="s">
        <v>70</v>
      </c>
      <c r="B56" s="152" t="s">
        <v>97</v>
      </c>
      <c r="C56" s="136" t="s">
        <v>41</v>
      </c>
      <c r="D56" s="136" t="s">
        <v>42</v>
      </c>
      <c r="E56" s="152" t="s">
        <v>61</v>
      </c>
      <c r="F56" s="152"/>
      <c r="G56" s="152">
        <v>200096</v>
      </c>
      <c r="H56" s="213">
        <v>44434</v>
      </c>
      <c r="I56" s="214">
        <v>3178.09</v>
      </c>
      <c r="J56"/>
    </row>
    <row r="57" spans="1:10">
      <c r="A57" s="136" t="s">
        <v>70</v>
      </c>
      <c r="B57" s="152" t="s">
        <v>97</v>
      </c>
      <c r="C57" s="136" t="s">
        <v>41</v>
      </c>
      <c r="D57" s="136" t="s">
        <v>42</v>
      </c>
      <c r="E57" s="152" t="s">
        <v>61</v>
      </c>
      <c r="F57" s="152"/>
      <c r="G57" s="152">
        <v>200096</v>
      </c>
      <c r="H57" s="213">
        <v>44442</v>
      </c>
      <c r="I57" s="214">
        <v>7144.8</v>
      </c>
      <c r="J57"/>
    </row>
    <row r="58" spans="1:10">
      <c r="A58" s="136" t="s">
        <v>70</v>
      </c>
      <c r="B58" s="152" t="s">
        <v>97</v>
      </c>
      <c r="C58" s="136" t="s">
        <v>41</v>
      </c>
      <c r="D58" s="136" t="s">
        <v>42</v>
      </c>
      <c r="E58" s="152" t="s">
        <v>61</v>
      </c>
      <c r="F58" s="152"/>
      <c r="G58" s="152">
        <v>200096</v>
      </c>
      <c r="H58" s="213">
        <v>44447</v>
      </c>
      <c r="I58" s="214">
        <v>2642.99</v>
      </c>
      <c r="J58"/>
    </row>
    <row r="59" spans="1:10">
      <c r="A59" s="136" t="s">
        <v>70</v>
      </c>
      <c r="B59" s="152" t="s">
        <v>97</v>
      </c>
      <c r="C59" s="136" t="s">
        <v>41</v>
      </c>
      <c r="D59" s="136" t="s">
        <v>42</v>
      </c>
      <c r="E59" s="152" t="s">
        <v>61</v>
      </c>
      <c r="F59" s="152"/>
      <c r="G59" s="152">
        <v>200096</v>
      </c>
      <c r="H59" s="213">
        <v>44466</v>
      </c>
      <c r="I59" s="214">
        <v>2800</v>
      </c>
      <c r="J59"/>
    </row>
    <row r="60" spans="1:10">
      <c r="A60" s="136" t="s">
        <v>70</v>
      </c>
      <c r="B60" s="152" t="s">
        <v>357</v>
      </c>
      <c r="C60" s="136" t="s">
        <v>41</v>
      </c>
      <c r="D60" s="136" t="s">
        <v>42</v>
      </c>
      <c r="E60" s="152" t="s">
        <v>61</v>
      </c>
      <c r="F60" s="152"/>
      <c r="G60" s="152">
        <v>122170</v>
      </c>
      <c r="H60" s="213">
        <v>44487</v>
      </c>
      <c r="I60" s="214">
        <v>6178.21</v>
      </c>
      <c r="J60"/>
    </row>
    <row r="61" spans="1:10">
      <c r="A61" s="136" t="s">
        <v>70</v>
      </c>
      <c r="B61" s="152" t="s">
        <v>97</v>
      </c>
      <c r="C61" s="136" t="s">
        <v>41</v>
      </c>
      <c r="D61" s="136" t="s">
        <v>42</v>
      </c>
      <c r="E61" s="152" t="s">
        <v>61</v>
      </c>
      <c r="F61" s="152"/>
      <c r="G61" s="152">
        <v>200096</v>
      </c>
      <c r="H61" s="213">
        <v>44491</v>
      </c>
      <c r="I61" s="214">
        <v>1139.25</v>
      </c>
      <c r="J61"/>
    </row>
    <row r="62" spans="1:10">
      <c r="A62" s="136" t="s">
        <v>70</v>
      </c>
      <c r="B62" s="152" t="s">
        <v>97</v>
      </c>
      <c r="C62" s="136" t="s">
        <v>41</v>
      </c>
      <c r="D62" s="136" t="s">
        <v>42</v>
      </c>
      <c r="E62" s="152" t="s">
        <v>61</v>
      </c>
      <c r="F62" s="152"/>
      <c r="G62" s="152">
        <v>200096</v>
      </c>
      <c r="H62" s="213">
        <v>44536</v>
      </c>
      <c r="I62" s="214">
        <v>13757</v>
      </c>
      <c r="J62"/>
    </row>
    <row r="63" spans="1:10">
      <c r="A63" s="136" t="s">
        <v>70</v>
      </c>
      <c r="B63" s="152" t="s">
        <v>97</v>
      </c>
      <c r="C63" s="136" t="s">
        <v>41</v>
      </c>
      <c r="D63" s="136" t="s">
        <v>42</v>
      </c>
      <c r="E63" s="152" t="s">
        <v>61</v>
      </c>
      <c r="F63" s="152"/>
      <c r="G63" s="152">
        <v>200096</v>
      </c>
      <c r="H63" s="213">
        <v>44538</v>
      </c>
      <c r="I63" s="214">
        <v>13757</v>
      </c>
      <c r="J63"/>
    </row>
    <row r="64" spans="1:10">
      <c r="A64" s="136" t="s">
        <v>70</v>
      </c>
      <c r="B64" s="152" t="s">
        <v>97</v>
      </c>
      <c r="C64" s="136" t="s">
        <v>41</v>
      </c>
      <c r="D64" s="136" t="s">
        <v>42</v>
      </c>
      <c r="E64" s="152" t="s">
        <v>61</v>
      </c>
      <c r="F64" s="152"/>
      <c r="G64" s="152">
        <v>200096</v>
      </c>
      <c r="H64" s="213">
        <v>44552</v>
      </c>
      <c r="I64" s="214">
        <v>1541.4</v>
      </c>
      <c r="J64"/>
    </row>
    <row r="65" spans="1:10">
      <c r="A65" s="136" t="s">
        <v>70</v>
      </c>
      <c r="B65" s="152" t="s">
        <v>336</v>
      </c>
      <c r="C65" s="136" t="s">
        <v>41</v>
      </c>
      <c r="D65" s="136" t="s">
        <v>42</v>
      </c>
      <c r="E65" s="152" t="s">
        <v>63</v>
      </c>
      <c r="F65" s="152"/>
      <c r="G65" s="152">
        <v>13100573</v>
      </c>
      <c r="H65" s="213">
        <v>44227</v>
      </c>
      <c r="I65" s="214">
        <v>1000</v>
      </c>
      <c r="J65"/>
    </row>
    <row r="66" spans="1:10">
      <c r="A66" s="136" t="s">
        <v>70</v>
      </c>
      <c r="B66" s="152" t="s">
        <v>337</v>
      </c>
      <c r="C66" s="136" t="s">
        <v>41</v>
      </c>
      <c r="D66" s="136" t="s">
        <v>42</v>
      </c>
      <c r="E66" s="152" t="s">
        <v>63</v>
      </c>
      <c r="F66" s="152"/>
      <c r="G66" s="152">
        <v>13100573</v>
      </c>
      <c r="H66" s="213">
        <v>44227</v>
      </c>
      <c r="I66" s="152">
        <v>834.47</v>
      </c>
      <c r="J66"/>
    </row>
    <row r="67" spans="1:10">
      <c r="A67" s="136" t="s">
        <v>70</v>
      </c>
      <c r="B67" s="152" t="s">
        <v>338</v>
      </c>
      <c r="C67" s="136" t="s">
        <v>41</v>
      </c>
      <c r="D67" s="136" t="s">
        <v>42</v>
      </c>
      <c r="E67" s="152" t="s">
        <v>63</v>
      </c>
      <c r="F67" s="152"/>
      <c r="G67" s="152">
        <v>13100573</v>
      </c>
      <c r="H67" s="213">
        <v>44227</v>
      </c>
      <c r="I67" s="152">
        <v>50</v>
      </c>
      <c r="J67"/>
    </row>
    <row r="68" spans="1:10">
      <c r="A68" s="136" t="s">
        <v>70</v>
      </c>
      <c r="B68" s="152" t="s">
        <v>339</v>
      </c>
      <c r="C68" s="136" t="s">
        <v>41</v>
      </c>
      <c r="D68" s="136" t="s">
        <v>42</v>
      </c>
      <c r="E68" s="152" t="s">
        <v>63</v>
      </c>
      <c r="F68" s="152"/>
      <c r="G68" s="152">
        <v>13100573</v>
      </c>
      <c r="H68" s="213">
        <v>44255</v>
      </c>
      <c r="I68" s="152">
        <v>400</v>
      </c>
      <c r="J68"/>
    </row>
    <row r="69" spans="1:10">
      <c r="A69" s="136" t="s">
        <v>70</v>
      </c>
      <c r="B69" s="152" t="s">
        <v>340</v>
      </c>
      <c r="C69" s="136" t="s">
        <v>41</v>
      </c>
      <c r="D69" s="136" t="s">
        <v>42</v>
      </c>
      <c r="E69" s="152" t="s">
        <v>63</v>
      </c>
      <c r="F69" s="152"/>
      <c r="G69" s="152">
        <v>13100573</v>
      </c>
      <c r="H69" s="213">
        <v>44316</v>
      </c>
      <c r="I69" s="214">
        <v>1000</v>
      </c>
      <c r="J69"/>
    </row>
    <row r="70" spans="1:10">
      <c r="A70" s="216" t="s">
        <v>70</v>
      </c>
      <c r="B70" s="215" t="s">
        <v>341</v>
      </c>
      <c r="C70" s="216" t="s">
        <v>41</v>
      </c>
      <c r="D70" s="216" t="s">
        <v>42</v>
      </c>
      <c r="E70" s="215" t="s">
        <v>63</v>
      </c>
      <c r="F70" s="215" t="s">
        <v>195</v>
      </c>
      <c r="G70" s="215">
        <v>22820011</v>
      </c>
      <c r="H70" s="217">
        <v>44316</v>
      </c>
      <c r="I70" s="218">
        <v>1000000</v>
      </c>
      <c r="J70"/>
    </row>
    <row r="71" spans="1:10">
      <c r="A71" s="136" t="s">
        <v>70</v>
      </c>
      <c r="B71" s="152" t="s">
        <v>342</v>
      </c>
      <c r="C71" s="136" t="s">
        <v>41</v>
      </c>
      <c r="D71" s="136" t="s">
        <v>42</v>
      </c>
      <c r="E71" s="152" t="s">
        <v>63</v>
      </c>
      <c r="F71" s="152"/>
      <c r="G71" s="152">
        <v>13100573</v>
      </c>
      <c r="H71" s="213">
        <v>44377</v>
      </c>
      <c r="I71" s="152">
        <v>247.73</v>
      </c>
      <c r="J71"/>
    </row>
    <row r="72" spans="1:10">
      <c r="A72" s="136" t="s">
        <v>70</v>
      </c>
      <c r="B72" s="152" t="s">
        <v>343</v>
      </c>
      <c r="C72" s="136" t="s">
        <v>41</v>
      </c>
      <c r="D72" s="136" t="s">
        <v>42</v>
      </c>
      <c r="E72" s="152" t="s">
        <v>63</v>
      </c>
      <c r="F72" s="152"/>
      <c r="G72" s="152">
        <v>13100573</v>
      </c>
      <c r="H72" s="213">
        <v>44377</v>
      </c>
      <c r="I72" s="214">
        <v>1000</v>
      </c>
      <c r="J72"/>
    </row>
    <row r="73" spans="1:10">
      <c r="A73" s="136" t="s">
        <v>70</v>
      </c>
      <c r="B73" s="152" t="s">
        <v>344</v>
      </c>
      <c r="C73" s="136" t="s">
        <v>41</v>
      </c>
      <c r="D73" s="136" t="s">
        <v>42</v>
      </c>
      <c r="E73" s="152" t="s">
        <v>63</v>
      </c>
      <c r="F73" s="152"/>
      <c r="G73" s="152">
        <v>13100573</v>
      </c>
      <c r="H73" s="213">
        <v>44377</v>
      </c>
      <c r="I73" s="152">
        <v>181.42</v>
      </c>
      <c r="J73"/>
    </row>
    <row r="74" spans="1:10">
      <c r="A74" s="136" t="s">
        <v>70</v>
      </c>
      <c r="B74" s="152" t="s">
        <v>358</v>
      </c>
      <c r="C74" s="136" t="s">
        <v>41</v>
      </c>
      <c r="D74" s="136" t="s">
        <v>42</v>
      </c>
      <c r="E74" s="152" t="s">
        <v>63</v>
      </c>
      <c r="F74" s="152"/>
      <c r="G74" s="152">
        <v>13100573</v>
      </c>
      <c r="H74" s="213">
        <v>44408</v>
      </c>
      <c r="I74" s="152">
        <v>400</v>
      </c>
      <c r="J74"/>
    </row>
    <row r="75" spans="1:10">
      <c r="A75" s="136" t="s">
        <v>70</v>
      </c>
      <c r="B75" s="152" t="s">
        <v>359</v>
      </c>
      <c r="C75" s="136" t="s">
        <v>41</v>
      </c>
      <c r="D75" s="136" t="s">
        <v>42</v>
      </c>
      <c r="E75" s="152" t="s">
        <v>63</v>
      </c>
      <c r="F75" s="152"/>
      <c r="G75" s="152">
        <v>13100573</v>
      </c>
      <c r="H75" s="213">
        <v>44408</v>
      </c>
      <c r="I75" s="152">
        <v>163.19999999999999</v>
      </c>
      <c r="J75"/>
    </row>
    <row r="76" spans="1:10">
      <c r="A76" s="136" t="s">
        <v>70</v>
      </c>
      <c r="B76" s="152" t="s">
        <v>360</v>
      </c>
      <c r="C76" s="136" t="s">
        <v>41</v>
      </c>
      <c r="D76" s="136" t="s">
        <v>42</v>
      </c>
      <c r="E76" s="152" t="s">
        <v>63</v>
      </c>
      <c r="F76" s="152"/>
      <c r="G76" s="152">
        <v>13100573</v>
      </c>
      <c r="H76" s="213">
        <v>44408</v>
      </c>
      <c r="I76" s="152">
        <v>541.79999999999995</v>
      </c>
      <c r="J76"/>
    </row>
    <row r="77" spans="1:10">
      <c r="A77" s="136" t="s">
        <v>70</v>
      </c>
      <c r="B77" s="152" t="s">
        <v>361</v>
      </c>
      <c r="C77" s="136" t="s">
        <v>41</v>
      </c>
      <c r="D77" s="136" t="s">
        <v>42</v>
      </c>
      <c r="E77" s="152" t="s">
        <v>63</v>
      </c>
      <c r="F77" s="152"/>
      <c r="G77" s="152">
        <v>13100573</v>
      </c>
      <c r="H77" s="213">
        <v>44408</v>
      </c>
      <c r="I77" s="152">
        <v>695.29</v>
      </c>
      <c r="J77"/>
    </row>
    <row r="78" spans="1:10">
      <c r="A78" s="136" t="s">
        <v>70</v>
      </c>
      <c r="B78" s="152" t="s">
        <v>362</v>
      </c>
      <c r="C78" s="136" t="s">
        <v>41</v>
      </c>
      <c r="D78" s="136" t="s">
        <v>42</v>
      </c>
      <c r="E78" s="152" t="s">
        <v>63</v>
      </c>
      <c r="F78" s="152"/>
      <c r="G78" s="152">
        <v>13100573</v>
      </c>
      <c r="H78" s="213">
        <v>44439</v>
      </c>
      <c r="I78" s="152">
        <v>500</v>
      </c>
      <c r="J78"/>
    </row>
    <row r="79" spans="1:10">
      <c r="A79" s="136" t="s">
        <v>70</v>
      </c>
      <c r="B79" s="152" t="s">
        <v>363</v>
      </c>
      <c r="C79" s="136" t="s">
        <v>41</v>
      </c>
      <c r="D79" s="136" t="s">
        <v>42</v>
      </c>
      <c r="E79" s="152" t="s">
        <v>63</v>
      </c>
      <c r="F79" s="152"/>
      <c r="G79" s="152">
        <v>13100573</v>
      </c>
      <c r="H79" s="213">
        <v>44439</v>
      </c>
      <c r="I79" s="152">
        <v>307.52</v>
      </c>
      <c r="J79"/>
    </row>
    <row r="80" spans="1:10">
      <c r="A80" s="136" t="s">
        <v>70</v>
      </c>
      <c r="B80" s="152" t="s">
        <v>364</v>
      </c>
      <c r="C80" s="136" t="s">
        <v>41</v>
      </c>
      <c r="D80" s="136" t="s">
        <v>42</v>
      </c>
      <c r="E80" s="152" t="s">
        <v>63</v>
      </c>
      <c r="F80" s="152"/>
      <c r="G80" s="152">
        <v>13100573</v>
      </c>
      <c r="H80" s="213">
        <v>44439</v>
      </c>
      <c r="I80" s="152">
        <v>706.55</v>
      </c>
      <c r="J80"/>
    </row>
    <row r="81" spans="1:10">
      <c r="A81" s="136" t="s">
        <v>70</v>
      </c>
      <c r="B81" s="152" t="s">
        <v>365</v>
      </c>
      <c r="C81" s="136" t="s">
        <v>41</v>
      </c>
      <c r="D81" s="136" t="s">
        <v>42</v>
      </c>
      <c r="E81" s="152" t="s">
        <v>63</v>
      </c>
      <c r="F81" s="152"/>
      <c r="G81" s="152">
        <v>13100573</v>
      </c>
      <c r="H81" s="213">
        <v>44439</v>
      </c>
      <c r="I81" s="152">
        <v>108.91</v>
      </c>
      <c r="J81"/>
    </row>
    <row r="82" spans="1:10">
      <c r="A82" s="136" t="s">
        <v>70</v>
      </c>
      <c r="B82" s="152" t="s">
        <v>366</v>
      </c>
      <c r="C82" s="136" t="s">
        <v>41</v>
      </c>
      <c r="D82" s="136" t="s">
        <v>42</v>
      </c>
      <c r="E82" s="152" t="s">
        <v>63</v>
      </c>
      <c r="F82" s="152"/>
      <c r="G82" s="152">
        <v>13100573</v>
      </c>
      <c r="H82" s="213">
        <v>44497</v>
      </c>
      <c r="I82" s="152">
        <v>-0.52</v>
      </c>
      <c r="J82"/>
    </row>
    <row r="83" spans="1:10">
      <c r="A83" s="136" t="s">
        <v>70</v>
      </c>
      <c r="B83" s="152" t="s">
        <v>367</v>
      </c>
      <c r="C83" s="136" t="s">
        <v>41</v>
      </c>
      <c r="D83" s="136" t="s">
        <v>42</v>
      </c>
      <c r="E83" s="152" t="s">
        <v>63</v>
      </c>
      <c r="F83" s="152"/>
      <c r="G83" s="152">
        <v>13100573</v>
      </c>
      <c r="H83" s="213">
        <v>44512</v>
      </c>
      <c r="I83" s="152">
        <v>108.9</v>
      </c>
      <c r="J83"/>
    </row>
    <row r="84" spans="1:10">
      <c r="A84" s="136" t="s">
        <v>70</v>
      </c>
      <c r="B84" s="152" t="s">
        <v>368</v>
      </c>
      <c r="C84" s="136" t="s">
        <v>41</v>
      </c>
      <c r="D84" s="136" t="s">
        <v>42</v>
      </c>
      <c r="E84" s="152" t="s">
        <v>63</v>
      </c>
      <c r="F84" s="152"/>
      <c r="G84" s="152">
        <v>13100573</v>
      </c>
      <c r="H84" s="213">
        <v>44530</v>
      </c>
      <c r="I84" s="152">
        <v>224.96</v>
      </c>
      <c r="J84"/>
    </row>
    <row r="85" spans="1:10" s="136" customFormat="1">
      <c r="A85" s="136" t="s">
        <v>70</v>
      </c>
      <c r="B85" s="152" t="s">
        <v>369</v>
      </c>
      <c r="C85" s="136" t="s">
        <v>41</v>
      </c>
      <c r="D85" s="136" t="s">
        <v>42</v>
      </c>
      <c r="E85" s="152" t="s">
        <v>63</v>
      </c>
      <c r="F85" s="152"/>
      <c r="G85" s="152">
        <v>13100573</v>
      </c>
      <c r="H85" s="213">
        <v>44561</v>
      </c>
      <c r="I85" s="152">
        <v>273.89999999999998</v>
      </c>
      <c r="J85"/>
    </row>
    <row r="86" spans="1:10" s="136" customFormat="1">
      <c r="A86" s="216" t="s">
        <v>70</v>
      </c>
      <c r="B86" s="215" t="s">
        <v>370</v>
      </c>
      <c r="C86" s="216" t="s">
        <v>41</v>
      </c>
      <c r="D86" s="216" t="s">
        <v>42</v>
      </c>
      <c r="E86" s="215" t="s">
        <v>63</v>
      </c>
      <c r="F86" s="215" t="s">
        <v>143</v>
      </c>
      <c r="G86" s="215">
        <v>22820011</v>
      </c>
      <c r="H86" s="217">
        <v>44560</v>
      </c>
      <c r="I86" s="218">
        <v>200000</v>
      </c>
      <c r="J86"/>
    </row>
    <row r="87" spans="1:10" ht="15.75" thickBot="1">
      <c r="A87" s="144"/>
      <c r="B87" s="133"/>
      <c r="C87" s="133"/>
      <c r="D87" s="133"/>
      <c r="E87" s="133"/>
      <c r="F87" s="133"/>
      <c r="G87" s="133"/>
      <c r="H87" s="133"/>
      <c r="I87" s="219">
        <f>SUM(I40:I86)</f>
        <v>1356752.4699999997</v>
      </c>
      <c r="J87"/>
    </row>
    <row r="88" spans="1:10" s="136" customFormat="1" ht="15.75" thickTop="1">
      <c r="A88" s="144"/>
      <c r="B88" s="133"/>
      <c r="C88" s="133"/>
      <c r="D88" s="133"/>
      <c r="E88" s="133"/>
      <c r="F88" s="133"/>
      <c r="G88" s="133"/>
      <c r="H88" s="133"/>
      <c r="I88" s="151"/>
      <c r="J88" s="152"/>
    </row>
    <row r="89" spans="1:10" s="136" customFormat="1">
      <c r="A89" s="112" t="s">
        <v>350</v>
      </c>
      <c r="B89" s="133"/>
      <c r="C89" s="133"/>
      <c r="D89" s="133"/>
      <c r="E89" s="133"/>
      <c r="F89" s="133"/>
      <c r="G89" s="133"/>
      <c r="H89" s="133"/>
      <c r="I89" s="151"/>
      <c r="J89" s="152"/>
    </row>
    <row r="90" spans="1:10" s="136" customFormat="1" ht="15.75" customHeight="1">
      <c r="A90" s="121" t="s">
        <v>44</v>
      </c>
      <c r="B90" s="121" t="s">
        <v>54</v>
      </c>
      <c r="C90" s="121" t="s">
        <v>55</v>
      </c>
      <c r="D90" s="121" t="s">
        <v>56</v>
      </c>
      <c r="E90" s="122" t="s">
        <v>57</v>
      </c>
      <c r="F90" s="121" t="s">
        <v>91</v>
      </c>
      <c r="G90" s="122" t="s">
        <v>58</v>
      </c>
      <c r="H90" s="121" t="s">
        <v>59</v>
      </c>
      <c r="I90" s="121" t="s">
        <v>60</v>
      </c>
      <c r="J90" s="152"/>
    </row>
    <row r="91" spans="1:10" s="136" customFormat="1" ht="15.75" thickBot="1">
      <c r="A91" s="153">
        <v>92500300</v>
      </c>
      <c r="B91" s="220" t="s">
        <v>349</v>
      </c>
      <c r="C91" s="216" t="s">
        <v>41</v>
      </c>
      <c r="D91" s="216" t="s">
        <v>42</v>
      </c>
      <c r="E91" s="215" t="s">
        <v>63</v>
      </c>
      <c r="F91" s="215" t="s">
        <v>422</v>
      </c>
      <c r="G91" s="220">
        <v>13100573</v>
      </c>
      <c r="H91" s="221">
        <v>44255</v>
      </c>
      <c r="I91" s="222">
        <v>3.75</v>
      </c>
      <c r="J91" s="152"/>
    </row>
    <row r="92" spans="1:10" ht="15.75" thickTop="1">
      <c r="A92" s="133"/>
      <c r="B92" s="133"/>
      <c r="C92" s="133"/>
      <c r="D92" s="133"/>
      <c r="E92" s="133"/>
      <c r="F92" s="133"/>
      <c r="G92" s="145"/>
      <c r="H92" s="133"/>
      <c r="I92" s="146"/>
      <c r="J92"/>
    </row>
    <row r="93" spans="1:10">
      <c r="A93" s="112" t="s">
        <v>352</v>
      </c>
      <c r="J93"/>
    </row>
    <row r="94" spans="1:10">
      <c r="A94" s="121" t="s">
        <v>44</v>
      </c>
      <c r="B94" s="121" t="s">
        <v>54</v>
      </c>
      <c r="C94" s="121" t="s">
        <v>55</v>
      </c>
      <c r="D94" s="121" t="s">
        <v>56</v>
      </c>
      <c r="E94" s="122" t="s">
        <v>57</v>
      </c>
      <c r="F94" s="121" t="s">
        <v>91</v>
      </c>
      <c r="G94" s="122" t="s">
        <v>58</v>
      </c>
      <c r="H94" s="121" t="s">
        <v>59</v>
      </c>
      <c r="I94" s="121" t="s">
        <v>60</v>
      </c>
      <c r="J94"/>
    </row>
    <row r="95" spans="1:10">
      <c r="A95" s="136" t="s">
        <v>72</v>
      </c>
      <c r="B95" s="152" t="s">
        <v>99</v>
      </c>
      <c r="C95" s="136" t="s">
        <v>41</v>
      </c>
      <c r="D95" s="136" t="s">
        <v>42</v>
      </c>
      <c r="E95" s="136" t="s">
        <v>61</v>
      </c>
      <c r="F95" s="136"/>
      <c r="G95" s="152">
        <v>200096</v>
      </c>
      <c r="H95" s="213">
        <v>44279</v>
      </c>
      <c r="I95" s="214">
        <v>2000</v>
      </c>
      <c r="J95"/>
    </row>
    <row r="96" spans="1:10">
      <c r="A96" s="136" t="s">
        <v>72</v>
      </c>
      <c r="B96" s="152" t="s">
        <v>353</v>
      </c>
      <c r="C96" s="136" t="s">
        <v>41</v>
      </c>
      <c r="D96" s="136" t="s">
        <v>42</v>
      </c>
      <c r="E96" s="136" t="s">
        <v>61</v>
      </c>
      <c r="F96" s="136"/>
      <c r="G96" s="152">
        <v>106911</v>
      </c>
      <c r="H96" s="213">
        <v>44308</v>
      </c>
      <c r="I96" s="214">
        <v>4896.8999999999996</v>
      </c>
      <c r="J96"/>
    </row>
    <row r="97" spans="1:10">
      <c r="A97" s="136" t="s">
        <v>72</v>
      </c>
      <c r="B97" s="152" t="s">
        <v>99</v>
      </c>
      <c r="C97" s="136" t="s">
        <v>41</v>
      </c>
      <c r="D97" s="136" t="s">
        <v>42</v>
      </c>
      <c r="E97" s="136" t="s">
        <v>61</v>
      </c>
      <c r="F97" s="136"/>
      <c r="G97" s="152">
        <v>200096</v>
      </c>
      <c r="H97" s="213">
        <v>44330</v>
      </c>
      <c r="I97" s="214">
        <v>3281.64</v>
      </c>
      <c r="J97"/>
    </row>
    <row r="98" spans="1:10">
      <c r="A98" s="136" t="s">
        <v>72</v>
      </c>
      <c r="B98" s="152" t="s">
        <v>355</v>
      </c>
      <c r="C98" s="136" t="s">
        <v>41</v>
      </c>
      <c r="D98" s="136" t="s">
        <v>42</v>
      </c>
      <c r="E98" s="136" t="s">
        <v>61</v>
      </c>
      <c r="F98" s="136"/>
      <c r="G98" s="152">
        <v>129046</v>
      </c>
      <c r="H98" s="213">
        <v>44428</v>
      </c>
      <c r="I98" s="214">
        <v>3000</v>
      </c>
      <c r="J98"/>
    </row>
    <row r="99" spans="1:10">
      <c r="A99" s="136" t="s">
        <v>72</v>
      </c>
      <c r="B99" s="152" t="s">
        <v>356</v>
      </c>
      <c r="C99" s="136" t="s">
        <v>41</v>
      </c>
      <c r="D99" s="136" t="s">
        <v>42</v>
      </c>
      <c r="E99" s="136" t="s">
        <v>61</v>
      </c>
      <c r="F99" s="136"/>
      <c r="G99" s="152">
        <v>120379</v>
      </c>
      <c r="H99" s="213">
        <v>44483</v>
      </c>
      <c r="I99" s="214">
        <v>10719.96</v>
      </c>
      <c r="J99"/>
    </row>
    <row r="100" spans="1:10">
      <c r="A100" s="216" t="s">
        <v>72</v>
      </c>
      <c r="B100" s="215" t="s">
        <v>348</v>
      </c>
      <c r="C100" s="216" t="s">
        <v>41</v>
      </c>
      <c r="D100" s="216" t="s">
        <v>42</v>
      </c>
      <c r="E100" s="215" t="s">
        <v>63</v>
      </c>
      <c r="F100" s="215" t="s">
        <v>421</v>
      </c>
      <c r="G100" s="215">
        <v>13100573</v>
      </c>
      <c r="H100" s="217">
        <v>44377</v>
      </c>
      <c r="I100" s="215">
        <v>361.46</v>
      </c>
      <c r="J100"/>
    </row>
    <row r="101" spans="1:10">
      <c r="A101" s="216" t="s">
        <v>72</v>
      </c>
      <c r="B101" s="215" t="s">
        <v>354</v>
      </c>
      <c r="C101" s="216" t="s">
        <v>41</v>
      </c>
      <c r="D101" s="216" t="s">
        <v>42</v>
      </c>
      <c r="E101" s="215" t="s">
        <v>63</v>
      </c>
      <c r="F101" s="215" t="s">
        <v>119</v>
      </c>
      <c r="G101" s="215">
        <v>22820022</v>
      </c>
      <c r="H101" s="217">
        <v>44377</v>
      </c>
      <c r="I101" s="218">
        <v>85000</v>
      </c>
      <c r="J101"/>
    </row>
    <row r="102" spans="1:10">
      <c r="A102" s="216" t="s">
        <v>72</v>
      </c>
      <c r="B102" s="215" t="s">
        <v>354</v>
      </c>
      <c r="C102" s="216" t="s">
        <v>41</v>
      </c>
      <c r="D102" s="216" t="s">
        <v>42</v>
      </c>
      <c r="E102" s="215" t="s">
        <v>63</v>
      </c>
      <c r="F102" s="215" t="s">
        <v>128</v>
      </c>
      <c r="G102" s="215">
        <v>22820022</v>
      </c>
      <c r="H102" s="217">
        <v>44469</v>
      </c>
      <c r="I102" s="218">
        <v>-90000</v>
      </c>
      <c r="J102"/>
    </row>
    <row r="103" spans="1:10">
      <c r="A103" s="216" t="s">
        <v>72</v>
      </c>
      <c r="B103" s="215" t="s">
        <v>354</v>
      </c>
      <c r="C103" s="216" t="s">
        <v>41</v>
      </c>
      <c r="D103" s="216" t="s">
        <v>42</v>
      </c>
      <c r="E103" s="215" t="s">
        <v>63</v>
      </c>
      <c r="F103" s="215" t="s">
        <v>119</v>
      </c>
      <c r="G103" s="215">
        <v>22820022</v>
      </c>
      <c r="H103" s="217">
        <v>44377</v>
      </c>
      <c r="I103" s="218">
        <v>5000</v>
      </c>
      <c r="J103"/>
    </row>
    <row r="104" spans="1:10" ht="15.75" thickBot="1">
      <c r="A104" s="133"/>
      <c r="B104" s="133"/>
      <c r="C104" s="133"/>
      <c r="D104" s="133"/>
      <c r="E104" s="133"/>
      <c r="F104" s="133"/>
      <c r="G104" s="133"/>
      <c r="H104" s="134"/>
      <c r="I104" s="223">
        <f>SUM(I95:I103)</f>
        <v>24259.959999999992</v>
      </c>
      <c r="J104"/>
    </row>
    <row r="105" spans="1:10" ht="15.75" thickTop="1">
      <c r="A105" s="133"/>
      <c r="B105" s="133"/>
      <c r="C105" s="133"/>
      <c r="D105" s="133"/>
      <c r="E105" s="133"/>
      <c r="F105" s="133"/>
      <c r="G105" s="133"/>
      <c r="H105" s="134"/>
      <c r="I105" s="147"/>
      <c r="J105"/>
    </row>
    <row r="106" spans="1:10">
      <c r="A106" s="112" t="s">
        <v>371</v>
      </c>
      <c r="J106"/>
    </row>
    <row r="107" spans="1:10">
      <c r="A107" s="121" t="s">
        <v>44</v>
      </c>
      <c r="B107" s="121" t="s">
        <v>54</v>
      </c>
      <c r="C107" s="121" t="s">
        <v>55</v>
      </c>
      <c r="D107" s="121" t="s">
        <v>56</v>
      </c>
      <c r="E107" s="122" t="s">
        <v>57</v>
      </c>
      <c r="F107" s="121" t="s">
        <v>91</v>
      </c>
      <c r="G107" s="122" t="s">
        <v>58</v>
      </c>
      <c r="H107" s="121" t="s">
        <v>59</v>
      </c>
      <c r="I107" s="121" t="s">
        <v>60</v>
      </c>
      <c r="J107"/>
    </row>
    <row r="108" spans="1:10" ht="15.75" thickBot="1">
      <c r="A108" s="224">
        <v>18490424</v>
      </c>
      <c r="B108" s="152" t="s">
        <v>88</v>
      </c>
      <c r="C108" s="136"/>
      <c r="D108" s="136"/>
      <c r="E108" s="136"/>
      <c r="F108" s="136"/>
      <c r="G108" s="136"/>
      <c r="H108" s="136"/>
      <c r="I108" s="223">
        <v>1193385.6100000001</v>
      </c>
      <c r="J108"/>
    </row>
    <row r="109" spans="1:10" ht="15.75" thickTop="1">
      <c r="A109" s="133"/>
      <c r="B109" s="133"/>
      <c r="C109" s="133"/>
      <c r="D109" s="133"/>
      <c r="E109" s="133"/>
      <c r="F109" s="133"/>
      <c r="G109" s="133"/>
      <c r="H109" s="134"/>
      <c r="I109" s="147"/>
      <c r="J109"/>
    </row>
    <row r="110" spans="1:10">
      <c r="A110" s="112" t="s">
        <v>372</v>
      </c>
      <c r="J110"/>
    </row>
    <row r="111" spans="1:10">
      <c r="A111" s="121" t="s">
        <v>44</v>
      </c>
      <c r="B111" s="121" t="s">
        <v>54</v>
      </c>
      <c r="C111" s="121" t="s">
        <v>55</v>
      </c>
      <c r="D111" s="121" t="s">
        <v>56</v>
      </c>
      <c r="E111" s="122" t="s">
        <v>57</v>
      </c>
      <c r="F111" s="121" t="s">
        <v>91</v>
      </c>
      <c r="G111" s="122" t="s">
        <v>58</v>
      </c>
      <c r="H111" s="121" t="s">
        <v>59</v>
      </c>
      <c r="I111" s="121" t="s">
        <v>60</v>
      </c>
      <c r="J111"/>
    </row>
    <row r="112" spans="1:10" ht="15.75" thickBot="1">
      <c r="A112" s="224">
        <v>18490425</v>
      </c>
      <c r="B112" s="152" t="s">
        <v>88</v>
      </c>
      <c r="C112" s="136"/>
      <c r="D112" s="136"/>
      <c r="E112" s="136"/>
      <c r="F112" s="136"/>
      <c r="G112" s="136"/>
      <c r="H112" s="136"/>
      <c r="I112" s="223">
        <v>8816.5499999999993</v>
      </c>
      <c r="J112"/>
    </row>
    <row r="113" spans="1:14" ht="15.75" thickTop="1">
      <c r="A113" s="133"/>
      <c r="B113" s="133"/>
      <c r="C113" s="133"/>
      <c r="D113" s="133"/>
      <c r="E113" s="133"/>
      <c r="F113" s="133"/>
      <c r="G113" s="133"/>
      <c r="H113" s="134"/>
      <c r="I113" s="147"/>
      <c r="J113"/>
    </row>
    <row r="114" spans="1:14">
      <c r="A114" s="112" t="s">
        <v>373</v>
      </c>
      <c r="B114" s="133"/>
      <c r="C114" s="133"/>
      <c r="D114" s="133"/>
      <c r="E114" s="133"/>
      <c r="F114" s="133"/>
      <c r="G114" s="133"/>
      <c r="H114" s="134"/>
      <c r="I114" s="148"/>
      <c r="J114"/>
    </row>
    <row r="115" spans="1:14">
      <c r="A115" s="121" t="s">
        <v>44</v>
      </c>
      <c r="B115" s="121" t="s">
        <v>54</v>
      </c>
      <c r="C115" s="121" t="s">
        <v>55</v>
      </c>
      <c r="D115" s="121" t="s">
        <v>56</v>
      </c>
      <c r="E115" s="122" t="s">
        <v>57</v>
      </c>
      <c r="F115" s="121" t="s">
        <v>91</v>
      </c>
      <c r="G115" s="122" t="s">
        <v>58</v>
      </c>
      <c r="H115" s="121" t="s">
        <v>59</v>
      </c>
      <c r="I115" s="121" t="s">
        <v>60</v>
      </c>
      <c r="J115"/>
    </row>
    <row r="116" spans="1:14">
      <c r="A116" s="224">
        <v>92500035</v>
      </c>
      <c r="B116" s="152" t="s">
        <v>374</v>
      </c>
      <c r="C116" s="136" t="s">
        <v>41</v>
      </c>
      <c r="D116" s="136" t="s">
        <v>42</v>
      </c>
      <c r="E116" s="152" t="s">
        <v>63</v>
      </c>
      <c r="F116" s="152"/>
      <c r="G116" s="152">
        <v>13100573</v>
      </c>
      <c r="H116" s="213">
        <v>44227</v>
      </c>
      <c r="I116" s="152">
        <v>5</v>
      </c>
      <c r="J116" s="152"/>
      <c r="K116" s="136"/>
      <c r="L116" s="136"/>
      <c r="M116" s="136"/>
      <c r="N116" s="136"/>
    </row>
    <row r="117" spans="1:14">
      <c r="A117" s="224">
        <v>92500035</v>
      </c>
      <c r="B117" s="152" t="s">
        <v>374</v>
      </c>
      <c r="C117" s="136" t="s">
        <v>41</v>
      </c>
      <c r="D117" s="136" t="s">
        <v>42</v>
      </c>
      <c r="E117" s="152" t="s">
        <v>63</v>
      </c>
      <c r="F117" s="152"/>
      <c r="G117" s="152">
        <v>13100573</v>
      </c>
      <c r="H117" s="213">
        <v>44227</v>
      </c>
      <c r="I117" s="152">
        <v>5</v>
      </c>
      <c r="J117" s="152"/>
      <c r="K117" s="136"/>
      <c r="L117" s="136"/>
      <c r="M117" s="136"/>
      <c r="N117" s="136"/>
    </row>
    <row r="118" spans="1:14">
      <c r="A118" s="224">
        <v>92500035</v>
      </c>
      <c r="B118" s="152" t="s">
        <v>375</v>
      </c>
      <c r="C118" s="136" t="s">
        <v>41</v>
      </c>
      <c r="D118" s="136" t="s">
        <v>42</v>
      </c>
      <c r="E118" s="152" t="s">
        <v>63</v>
      </c>
      <c r="F118" s="152"/>
      <c r="G118" s="152">
        <v>13100573</v>
      </c>
      <c r="H118" s="213">
        <v>44227</v>
      </c>
      <c r="I118" s="152">
        <v>50</v>
      </c>
      <c r="J118" s="152"/>
      <c r="K118" s="136"/>
      <c r="L118" s="136"/>
      <c r="M118" s="136"/>
      <c r="N118" s="136"/>
    </row>
    <row r="119" spans="1:14">
      <c r="A119" s="224">
        <v>92500035</v>
      </c>
      <c r="B119" s="152" t="s">
        <v>376</v>
      </c>
      <c r="C119" s="136" t="s">
        <v>41</v>
      </c>
      <c r="D119" s="136" t="s">
        <v>42</v>
      </c>
      <c r="E119" s="152" t="s">
        <v>63</v>
      </c>
      <c r="F119" s="152"/>
      <c r="G119" s="152">
        <v>13100573</v>
      </c>
      <c r="H119" s="213">
        <v>44227</v>
      </c>
      <c r="I119" s="152">
        <v>5</v>
      </c>
      <c r="J119" s="152"/>
      <c r="K119" s="136"/>
      <c r="L119" s="136"/>
      <c r="M119" s="136"/>
      <c r="N119" s="136"/>
    </row>
    <row r="120" spans="1:14">
      <c r="A120" s="224">
        <v>92500035</v>
      </c>
      <c r="B120" s="152" t="s">
        <v>377</v>
      </c>
      <c r="C120" s="136" t="s">
        <v>41</v>
      </c>
      <c r="D120" s="136" t="s">
        <v>42</v>
      </c>
      <c r="E120" s="152" t="s">
        <v>63</v>
      </c>
      <c r="F120" s="152"/>
      <c r="G120" s="152">
        <v>13100573</v>
      </c>
      <c r="H120" s="213">
        <v>44227</v>
      </c>
      <c r="I120" s="152">
        <v>5</v>
      </c>
      <c r="J120" s="152"/>
      <c r="K120" s="136"/>
      <c r="L120" s="136"/>
      <c r="M120" s="136"/>
      <c r="N120" s="136"/>
    </row>
    <row r="121" spans="1:14">
      <c r="A121" s="224">
        <v>92500035</v>
      </c>
      <c r="B121" s="152" t="s">
        <v>378</v>
      </c>
      <c r="C121" s="136" t="s">
        <v>41</v>
      </c>
      <c r="D121" s="136" t="s">
        <v>42</v>
      </c>
      <c r="E121" s="152" t="s">
        <v>63</v>
      </c>
      <c r="F121" s="152"/>
      <c r="G121" s="152">
        <v>13100573</v>
      </c>
      <c r="H121" s="213">
        <v>44227</v>
      </c>
      <c r="I121" s="152">
        <v>5</v>
      </c>
      <c r="J121" s="152"/>
      <c r="K121" s="136"/>
      <c r="L121" s="136"/>
      <c r="M121" s="136"/>
      <c r="N121" s="136"/>
    </row>
    <row r="122" spans="1:14">
      <c r="A122" s="224">
        <v>92500035</v>
      </c>
      <c r="B122" s="152" t="s">
        <v>379</v>
      </c>
      <c r="C122" s="136" t="s">
        <v>41</v>
      </c>
      <c r="D122" s="136" t="s">
        <v>42</v>
      </c>
      <c r="E122" s="152" t="s">
        <v>63</v>
      </c>
      <c r="F122" s="152"/>
      <c r="G122" s="152">
        <v>13100573</v>
      </c>
      <c r="H122" s="213">
        <v>44227</v>
      </c>
      <c r="I122" s="152">
        <v>10</v>
      </c>
      <c r="J122" s="152"/>
      <c r="K122" s="136"/>
      <c r="L122" s="136"/>
      <c r="M122" s="136"/>
      <c r="N122" s="136"/>
    </row>
    <row r="123" spans="1:14">
      <c r="A123" s="224">
        <v>92500035</v>
      </c>
      <c r="B123" s="152" t="s">
        <v>380</v>
      </c>
      <c r="C123" s="136" t="s">
        <v>41</v>
      </c>
      <c r="D123" s="136" t="s">
        <v>42</v>
      </c>
      <c r="E123" s="152" t="s">
        <v>63</v>
      </c>
      <c r="F123" s="152"/>
      <c r="G123" s="152">
        <v>13100573</v>
      </c>
      <c r="H123" s="213">
        <v>44227</v>
      </c>
      <c r="I123" s="152">
        <v>5</v>
      </c>
      <c r="J123" s="152"/>
      <c r="K123" s="136"/>
      <c r="L123" s="136"/>
      <c r="M123" s="136"/>
      <c r="N123" s="136"/>
    </row>
    <row r="124" spans="1:14">
      <c r="A124" s="224">
        <v>92500035</v>
      </c>
      <c r="B124" s="152" t="s">
        <v>381</v>
      </c>
      <c r="C124" s="136" t="s">
        <v>41</v>
      </c>
      <c r="D124" s="136" t="s">
        <v>42</v>
      </c>
      <c r="E124" s="152" t="s">
        <v>63</v>
      </c>
      <c r="F124" s="152"/>
      <c r="G124" s="152">
        <v>13100573</v>
      </c>
      <c r="H124" s="213">
        <v>44227</v>
      </c>
      <c r="I124" s="152">
        <v>5</v>
      </c>
      <c r="J124" s="152"/>
      <c r="K124" s="136"/>
      <c r="L124" s="136"/>
      <c r="M124" s="136"/>
      <c r="N124" s="136"/>
    </row>
    <row r="125" spans="1:14">
      <c r="A125" s="224">
        <v>92500035</v>
      </c>
      <c r="B125" s="152" t="s">
        <v>382</v>
      </c>
      <c r="C125" s="136" t="s">
        <v>41</v>
      </c>
      <c r="D125" s="136" t="s">
        <v>42</v>
      </c>
      <c r="E125" s="152" t="s">
        <v>63</v>
      </c>
      <c r="F125" s="152"/>
      <c r="G125" s="152">
        <v>13100573</v>
      </c>
      <c r="H125" s="213">
        <v>44227</v>
      </c>
      <c r="I125" s="152">
        <v>5</v>
      </c>
      <c r="J125" s="152"/>
      <c r="K125" s="136"/>
      <c r="L125" s="136"/>
      <c r="M125" s="136"/>
      <c r="N125" s="136"/>
    </row>
    <row r="126" spans="1:14" s="136" customFormat="1">
      <c r="A126" s="224">
        <v>92500035</v>
      </c>
      <c r="B126" s="152" t="s">
        <v>383</v>
      </c>
      <c r="C126" s="136" t="s">
        <v>41</v>
      </c>
      <c r="D126" s="136" t="s">
        <v>42</v>
      </c>
      <c r="E126" s="152" t="s">
        <v>63</v>
      </c>
      <c r="F126" s="152"/>
      <c r="G126" s="152">
        <v>13100573</v>
      </c>
      <c r="H126" s="213">
        <v>44227</v>
      </c>
      <c r="I126" s="152">
        <v>5</v>
      </c>
      <c r="J126" s="152"/>
    </row>
    <row r="127" spans="1:14" s="136" customFormat="1">
      <c r="A127" s="224">
        <v>92500035</v>
      </c>
      <c r="B127" s="152" t="s">
        <v>384</v>
      </c>
      <c r="C127" s="136" t="s">
        <v>41</v>
      </c>
      <c r="D127" s="136" t="s">
        <v>42</v>
      </c>
      <c r="E127" s="152" t="s">
        <v>63</v>
      </c>
      <c r="F127" s="152"/>
      <c r="G127" s="152">
        <v>13100573</v>
      </c>
      <c r="H127" s="213">
        <v>44227</v>
      </c>
      <c r="I127" s="152">
        <v>5</v>
      </c>
      <c r="J127" s="152"/>
    </row>
    <row r="128" spans="1:14" s="136" customFormat="1">
      <c r="A128" s="224">
        <v>92500035</v>
      </c>
      <c r="B128" s="152" t="s">
        <v>385</v>
      </c>
      <c r="C128" s="136" t="s">
        <v>41</v>
      </c>
      <c r="D128" s="136" t="s">
        <v>42</v>
      </c>
      <c r="E128" s="152" t="s">
        <v>63</v>
      </c>
      <c r="F128" s="152"/>
      <c r="G128" s="152">
        <v>62000000</v>
      </c>
      <c r="H128" s="213">
        <v>44255</v>
      </c>
      <c r="I128" s="152">
        <v>-5</v>
      </c>
      <c r="J128" s="152"/>
    </row>
    <row r="129" spans="1:14">
      <c r="A129" s="224">
        <v>92500035</v>
      </c>
      <c r="B129" s="152" t="s">
        <v>386</v>
      </c>
      <c r="C129" s="136" t="s">
        <v>41</v>
      </c>
      <c r="D129" s="136" t="s">
        <v>42</v>
      </c>
      <c r="E129" s="152" t="s">
        <v>63</v>
      </c>
      <c r="F129" s="152"/>
      <c r="G129" s="152">
        <v>13100573</v>
      </c>
      <c r="H129" s="213">
        <v>44255</v>
      </c>
      <c r="I129" s="152">
        <v>30</v>
      </c>
      <c r="J129" s="152"/>
      <c r="K129" s="136"/>
      <c r="L129" s="136"/>
      <c r="M129" s="136"/>
      <c r="N129" s="136"/>
    </row>
    <row r="130" spans="1:14">
      <c r="A130" s="224">
        <v>92500035</v>
      </c>
      <c r="B130" s="152" t="s">
        <v>387</v>
      </c>
      <c r="C130" s="136" t="s">
        <v>41</v>
      </c>
      <c r="D130" s="136" t="s">
        <v>42</v>
      </c>
      <c r="E130" s="152" t="s">
        <v>63</v>
      </c>
      <c r="F130" s="152"/>
      <c r="G130" s="152">
        <v>13100573</v>
      </c>
      <c r="H130" s="213">
        <v>44255</v>
      </c>
      <c r="I130" s="152">
        <v>50</v>
      </c>
      <c r="J130" s="152"/>
      <c r="K130" s="136"/>
      <c r="L130" s="136"/>
      <c r="M130" s="136"/>
      <c r="N130" s="136"/>
    </row>
    <row r="131" spans="1:14">
      <c r="A131" s="224">
        <v>92500035</v>
      </c>
      <c r="B131" s="152" t="s">
        <v>387</v>
      </c>
      <c r="C131" s="136" t="s">
        <v>41</v>
      </c>
      <c r="D131" s="136" t="s">
        <v>42</v>
      </c>
      <c r="E131" s="152" t="s">
        <v>63</v>
      </c>
      <c r="F131" s="152"/>
      <c r="G131" s="152">
        <v>13100573</v>
      </c>
      <c r="H131" s="213">
        <v>44255</v>
      </c>
      <c r="I131" s="152">
        <v>60</v>
      </c>
      <c r="J131" s="152"/>
      <c r="K131" s="136"/>
      <c r="L131" s="136"/>
      <c r="M131" s="136"/>
      <c r="N131" s="136"/>
    </row>
    <row r="132" spans="1:14" s="136" customFormat="1">
      <c r="A132" s="224">
        <v>92500035</v>
      </c>
      <c r="B132" s="152" t="s">
        <v>388</v>
      </c>
      <c r="C132" s="136" t="s">
        <v>41</v>
      </c>
      <c r="D132" s="136" t="s">
        <v>42</v>
      </c>
      <c r="E132" s="152" t="s">
        <v>63</v>
      </c>
      <c r="F132" s="152"/>
      <c r="G132" s="152">
        <v>13100573</v>
      </c>
      <c r="H132" s="213">
        <v>44255</v>
      </c>
      <c r="I132" s="152">
        <v>5</v>
      </c>
      <c r="J132" s="152"/>
    </row>
    <row r="133" spans="1:14" s="136" customFormat="1">
      <c r="A133" s="224">
        <v>92500035</v>
      </c>
      <c r="B133" s="152" t="s">
        <v>389</v>
      </c>
      <c r="C133" s="136" t="s">
        <v>41</v>
      </c>
      <c r="D133" s="136" t="s">
        <v>42</v>
      </c>
      <c r="E133" s="152" t="s">
        <v>63</v>
      </c>
      <c r="F133" s="152"/>
      <c r="G133" s="152">
        <v>13100573</v>
      </c>
      <c r="H133" s="213">
        <v>44255</v>
      </c>
      <c r="I133" s="152">
        <v>50</v>
      </c>
      <c r="J133" s="152"/>
    </row>
    <row r="134" spans="1:14" s="136" customFormat="1">
      <c r="A134" s="224">
        <v>92500035</v>
      </c>
      <c r="B134" s="152" t="s">
        <v>390</v>
      </c>
      <c r="C134" s="136" t="s">
        <v>41</v>
      </c>
      <c r="D134" s="136" t="s">
        <v>42</v>
      </c>
      <c r="E134" s="152" t="s">
        <v>63</v>
      </c>
      <c r="F134" s="152"/>
      <c r="G134" s="152">
        <v>13100573</v>
      </c>
      <c r="H134" s="213">
        <v>44255</v>
      </c>
      <c r="I134" s="152">
        <v>5</v>
      </c>
      <c r="J134" s="152"/>
    </row>
    <row r="135" spans="1:14">
      <c r="A135" s="224">
        <v>92500035</v>
      </c>
      <c r="B135" s="152" t="s">
        <v>391</v>
      </c>
      <c r="C135" s="136" t="s">
        <v>41</v>
      </c>
      <c r="D135" s="136" t="s">
        <v>42</v>
      </c>
      <c r="E135" s="152" t="s">
        <v>63</v>
      </c>
      <c r="F135" s="152"/>
      <c r="G135" s="152">
        <v>13100573</v>
      </c>
      <c r="H135" s="213">
        <v>44286</v>
      </c>
      <c r="I135" s="152">
        <v>30</v>
      </c>
      <c r="J135" s="152"/>
      <c r="K135" s="136"/>
      <c r="L135" s="136"/>
      <c r="M135" s="136"/>
      <c r="N135" s="136"/>
    </row>
    <row r="136" spans="1:14">
      <c r="A136" s="224">
        <v>92500035</v>
      </c>
      <c r="B136" s="152" t="s">
        <v>392</v>
      </c>
      <c r="C136" s="136" t="s">
        <v>41</v>
      </c>
      <c r="D136" s="136" t="s">
        <v>42</v>
      </c>
      <c r="E136" s="152" t="s">
        <v>63</v>
      </c>
      <c r="F136" s="152"/>
      <c r="G136" s="152">
        <v>13100573</v>
      </c>
      <c r="H136" s="213">
        <v>44286</v>
      </c>
      <c r="I136" s="152">
        <v>5</v>
      </c>
      <c r="J136" s="152"/>
      <c r="K136" s="136"/>
      <c r="L136" s="136"/>
      <c r="M136" s="136"/>
      <c r="N136" s="136"/>
    </row>
    <row r="137" spans="1:14">
      <c r="A137" s="224">
        <v>92500035</v>
      </c>
      <c r="B137" s="152" t="s">
        <v>393</v>
      </c>
      <c r="C137" s="136" t="s">
        <v>41</v>
      </c>
      <c r="D137" s="136" t="s">
        <v>42</v>
      </c>
      <c r="E137" s="152" t="s">
        <v>63</v>
      </c>
      <c r="F137" s="152"/>
      <c r="G137" s="152">
        <v>13100573</v>
      </c>
      <c r="H137" s="213">
        <v>44286</v>
      </c>
      <c r="I137" s="152">
        <v>5</v>
      </c>
      <c r="J137" s="152"/>
      <c r="K137" s="136"/>
      <c r="L137" s="136"/>
      <c r="M137" s="136"/>
      <c r="N137" s="136"/>
    </row>
    <row r="138" spans="1:14">
      <c r="A138" s="224">
        <v>92500035</v>
      </c>
      <c r="B138" s="152" t="s">
        <v>394</v>
      </c>
      <c r="C138" s="136" t="s">
        <v>41</v>
      </c>
      <c r="D138" s="136" t="s">
        <v>42</v>
      </c>
      <c r="E138" s="152" t="s">
        <v>63</v>
      </c>
      <c r="F138" s="152"/>
      <c r="G138" s="152">
        <v>13100573</v>
      </c>
      <c r="H138" s="213">
        <v>44286</v>
      </c>
      <c r="I138" s="152">
        <v>5</v>
      </c>
      <c r="J138" s="152"/>
      <c r="K138" s="136"/>
      <c r="L138" s="136"/>
      <c r="M138" s="136"/>
      <c r="N138" s="136"/>
    </row>
    <row r="139" spans="1:14">
      <c r="A139" s="224">
        <v>92500035</v>
      </c>
      <c r="B139" s="152" t="s">
        <v>395</v>
      </c>
      <c r="C139" s="136" t="s">
        <v>41</v>
      </c>
      <c r="D139" s="136" t="s">
        <v>42</v>
      </c>
      <c r="E139" s="152" t="s">
        <v>63</v>
      </c>
      <c r="F139" s="152"/>
      <c r="G139" s="152">
        <v>13100573</v>
      </c>
      <c r="H139" s="213">
        <v>44286</v>
      </c>
      <c r="I139" s="152">
        <v>5</v>
      </c>
      <c r="J139" s="152"/>
      <c r="K139" s="136"/>
      <c r="L139" s="136"/>
      <c r="M139" s="136"/>
      <c r="N139" s="136"/>
    </row>
    <row r="140" spans="1:14">
      <c r="A140" s="224">
        <v>92500035</v>
      </c>
      <c r="B140" s="152" t="s">
        <v>396</v>
      </c>
      <c r="C140" s="136" t="s">
        <v>41</v>
      </c>
      <c r="D140" s="136" t="s">
        <v>42</v>
      </c>
      <c r="E140" s="152" t="s">
        <v>63</v>
      </c>
      <c r="F140" s="152"/>
      <c r="G140" s="152">
        <v>13100573</v>
      </c>
      <c r="H140" s="213">
        <v>44316</v>
      </c>
      <c r="I140" s="152">
        <v>2</v>
      </c>
      <c r="J140" s="152"/>
      <c r="K140" s="136"/>
      <c r="L140" s="136"/>
      <c r="M140" s="136"/>
      <c r="N140" s="136"/>
    </row>
    <row r="141" spans="1:14">
      <c r="A141" s="224">
        <v>92500035</v>
      </c>
      <c r="B141" s="152" t="s">
        <v>397</v>
      </c>
      <c r="C141" s="136" t="s">
        <v>41</v>
      </c>
      <c r="D141" s="136" t="s">
        <v>42</v>
      </c>
      <c r="E141" s="152" t="s">
        <v>63</v>
      </c>
      <c r="F141" s="152"/>
      <c r="G141" s="152">
        <v>13100573</v>
      </c>
      <c r="H141" s="213">
        <v>44347</v>
      </c>
      <c r="I141" s="152">
        <v>8</v>
      </c>
      <c r="J141" s="152"/>
      <c r="K141" s="136"/>
      <c r="L141" s="136"/>
      <c r="M141" s="136"/>
      <c r="N141" s="136"/>
    </row>
    <row r="142" spans="1:14">
      <c r="A142" s="224">
        <v>92500035</v>
      </c>
      <c r="B142" s="152" t="s">
        <v>398</v>
      </c>
      <c r="C142" s="136" t="s">
        <v>41</v>
      </c>
      <c r="D142" s="136" t="s">
        <v>42</v>
      </c>
      <c r="E142" s="152" t="s">
        <v>63</v>
      </c>
      <c r="F142" s="152"/>
      <c r="G142" s="152">
        <v>13100573</v>
      </c>
      <c r="H142" s="213">
        <v>44347</v>
      </c>
      <c r="I142" s="152">
        <v>15</v>
      </c>
      <c r="J142" s="152"/>
      <c r="K142" s="136"/>
      <c r="L142" s="136"/>
      <c r="M142" s="136"/>
      <c r="N142" s="136"/>
    </row>
    <row r="143" spans="1:14">
      <c r="A143" s="224">
        <v>92500035</v>
      </c>
      <c r="B143" s="152" t="s">
        <v>399</v>
      </c>
      <c r="C143" s="136" t="s">
        <v>41</v>
      </c>
      <c r="D143" s="136" t="s">
        <v>42</v>
      </c>
      <c r="E143" s="152" t="s">
        <v>63</v>
      </c>
      <c r="F143" s="152"/>
      <c r="G143" s="152">
        <v>13100573</v>
      </c>
      <c r="H143" s="213">
        <v>44347</v>
      </c>
      <c r="I143" s="152">
        <v>2</v>
      </c>
      <c r="J143" s="152"/>
      <c r="K143" s="136"/>
      <c r="L143" s="136"/>
      <c r="M143" s="136"/>
      <c r="N143" s="136"/>
    </row>
    <row r="144" spans="1:14">
      <c r="A144" s="224">
        <v>92500035</v>
      </c>
      <c r="B144" s="152" t="s">
        <v>400</v>
      </c>
      <c r="C144" s="136" t="s">
        <v>41</v>
      </c>
      <c r="D144" s="136" t="s">
        <v>42</v>
      </c>
      <c r="E144" s="152" t="s">
        <v>63</v>
      </c>
      <c r="F144" s="152"/>
      <c r="G144" s="152">
        <v>13100573</v>
      </c>
      <c r="H144" s="213">
        <v>44377</v>
      </c>
      <c r="I144" s="152">
        <v>15</v>
      </c>
      <c r="J144" s="152"/>
      <c r="K144" s="136"/>
      <c r="L144" s="136"/>
      <c r="M144" s="136"/>
      <c r="N144" s="136"/>
    </row>
    <row r="145" spans="1:14">
      <c r="A145" s="224">
        <v>92500035</v>
      </c>
      <c r="B145" s="152" t="s">
        <v>401</v>
      </c>
      <c r="C145" s="136" t="s">
        <v>41</v>
      </c>
      <c r="D145" s="136" t="s">
        <v>42</v>
      </c>
      <c r="E145" s="152" t="s">
        <v>63</v>
      </c>
      <c r="F145" s="152"/>
      <c r="G145" s="152">
        <v>13100573</v>
      </c>
      <c r="H145" s="213">
        <v>44377</v>
      </c>
      <c r="I145" s="152">
        <v>2</v>
      </c>
      <c r="J145" s="152"/>
      <c r="K145" s="136"/>
      <c r="L145" s="136"/>
      <c r="M145" s="136"/>
      <c r="N145" s="136"/>
    </row>
    <row r="146" spans="1:14">
      <c r="A146" s="224">
        <v>92500035</v>
      </c>
      <c r="B146" s="152" t="s">
        <v>402</v>
      </c>
      <c r="C146" s="136" t="s">
        <v>41</v>
      </c>
      <c r="D146" s="136" t="s">
        <v>42</v>
      </c>
      <c r="E146" s="152" t="s">
        <v>63</v>
      </c>
      <c r="F146" s="152"/>
      <c r="G146" s="152">
        <v>13100573</v>
      </c>
      <c r="H146" s="213">
        <v>44408</v>
      </c>
      <c r="I146" s="152">
        <v>5</v>
      </c>
      <c r="J146" s="152"/>
      <c r="K146" s="136"/>
      <c r="L146" s="136"/>
      <c r="M146" s="136"/>
      <c r="N146" s="136"/>
    </row>
    <row r="147" spans="1:14">
      <c r="A147" s="224">
        <v>92500035</v>
      </c>
      <c r="B147" s="152" t="s">
        <v>403</v>
      </c>
      <c r="C147" s="136" t="s">
        <v>41</v>
      </c>
      <c r="D147" s="136" t="s">
        <v>42</v>
      </c>
      <c r="E147" s="152" t="s">
        <v>63</v>
      </c>
      <c r="F147" s="152"/>
      <c r="G147" s="152">
        <v>13100573</v>
      </c>
      <c r="H147" s="213">
        <v>44439</v>
      </c>
      <c r="I147" s="152">
        <v>20</v>
      </c>
      <c r="J147" s="152"/>
      <c r="K147" s="136"/>
      <c r="L147" s="136"/>
      <c r="M147" s="136"/>
      <c r="N147" s="136"/>
    </row>
    <row r="148" spans="1:14">
      <c r="A148" s="224">
        <v>92500035</v>
      </c>
      <c r="B148" s="152" t="s">
        <v>404</v>
      </c>
      <c r="C148" s="136" t="s">
        <v>41</v>
      </c>
      <c r="D148" s="136" t="s">
        <v>42</v>
      </c>
      <c r="E148" s="152" t="s">
        <v>63</v>
      </c>
      <c r="F148" s="152"/>
      <c r="G148" s="152">
        <v>13100573</v>
      </c>
      <c r="H148" s="213">
        <v>44439</v>
      </c>
      <c r="I148" s="152">
        <v>20</v>
      </c>
      <c r="J148" s="152"/>
      <c r="K148" s="136"/>
      <c r="L148" s="136"/>
      <c r="M148" s="136"/>
      <c r="N148" s="136"/>
    </row>
    <row r="149" spans="1:14">
      <c r="A149" s="224">
        <v>92500035</v>
      </c>
      <c r="B149" s="152" t="s">
        <v>405</v>
      </c>
      <c r="C149" s="136" t="s">
        <v>41</v>
      </c>
      <c r="D149" s="136" t="s">
        <v>42</v>
      </c>
      <c r="E149" s="152" t="s">
        <v>63</v>
      </c>
      <c r="F149" s="152"/>
      <c r="G149" s="152">
        <v>13100573</v>
      </c>
      <c r="H149" s="213">
        <v>44439</v>
      </c>
      <c r="I149" s="152">
        <v>20</v>
      </c>
      <c r="J149" s="152"/>
      <c r="K149" s="136"/>
      <c r="L149" s="136"/>
      <c r="M149" s="136"/>
      <c r="N149" s="136"/>
    </row>
    <row r="150" spans="1:14">
      <c r="A150" s="224">
        <v>92500035</v>
      </c>
      <c r="B150" s="152" t="s">
        <v>406</v>
      </c>
      <c r="C150" s="136" t="s">
        <v>41</v>
      </c>
      <c r="D150" s="136" t="s">
        <v>42</v>
      </c>
      <c r="E150" s="152" t="s">
        <v>63</v>
      </c>
      <c r="F150" s="152"/>
      <c r="G150" s="152">
        <v>13100573</v>
      </c>
      <c r="H150" s="213">
        <v>44439</v>
      </c>
      <c r="I150" s="152">
        <v>20</v>
      </c>
      <c r="J150" s="152"/>
      <c r="K150" s="136"/>
      <c r="L150" s="136"/>
      <c r="M150" s="136"/>
      <c r="N150" s="136"/>
    </row>
    <row r="151" spans="1:14">
      <c r="A151" s="224">
        <v>92500035</v>
      </c>
      <c r="B151" s="152" t="s">
        <v>407</v>
      </c>
      <c r="C151" s="136" t="s">
        <v>41</v>
      </c>
      <c r="D151" s="136" t="s">
        <v>42</v>
      </c>
      <c r="E151" s="152" t="s">
        <v>63</v>
      </c>
      <c r="F151" s="152"/>
      <c r="G151" s="152">
        <v>13100573</v>
      </c>
      <c r="H151" s="213">
        <v>44439</v>
      </c>
      <c r="I151" s="152">
        <v>15</v>
      </c>
      <c r="J151" s="152"/>
      <c r="K151" s="136"/>
      <c r="L151" s="136"/>
      <c r="M151" s="136"/>
      <c r="N151" s="136"/>
    </row>
    <row r="152" spans="1:14">
      <c r="A152" s="224">
        <v>92500035</v>
      </c>
      <c r="B152" s="152" t="s">
        <v>408</v>
      </c>
      <c r="C152" s="136" t="s">
        <v>41</v>
      </c>
      <c r="D152" s="136" t="s">
        <v>42</v>
      </c>
      <c r="E152" s="152" t="s">
        <v>63</v>
      </c>
      <c r="F152" s="152"/>
      <c r="G152" s="152">
        <v>13100573</v>
      </c>
      <c r="H152" s="213">
        <v>44439</v>
      </c>
      <c r="I152" s="152">
        <v>30</v>
      </c>
      <c r="J152" s="152"/>
      <c r="K152" s="136"/>
      <c r="L152" s="136"/>
      <c r="M152" s="136"/>
      <c r="N152" s="136"/>
    </row>
    <row r="153" spans="1:14">
      <c r="A153" s="224">
        <v>92500035</v>
      </c>
      <c r="B153" s="152" t="s">
        <v>409</v>
      </c>
      <c r="C153" s="136" t="s">
        <v>41</v>
      </c>
      <c r="D153" s="136" t="s">
        <v>42</v>
      </c>
      <c r="E153" s="152" t="s">
        <v>63</v>
      </c>
      <c r="F153" s="152"/>
      <c r="G153" s="152">
        <v>13100573</v>
      </c>
      <c r="H153" s="213">
        <v>44469</v>
      </c>
      <c r="I153" s="152">
        <v>5</v>
      </c>
      <c r="J153" s="152"/>
      <c r="K153" s="136"/>
      <c r="L153" s="136"/>
      <c r="M153" s="136"/>
      <c r="N153" s="136"/>
    </row>
    <row r="154" spans="1:14">
      <c r="A154" s="224">
        <v>92500035</v>
      </c>
      <c r="B154" s="152" t="s">
        <v>410</v>
      </c>
      <c r="C154" s="136" t="s">
        <v>41</v>
      </c>
      <c r="D154" s="136" t="s">
        <v>42</v>
      </c>
      <c r="E154" s="152" t="s">
        <v>63</v>
      </c>
      <c r="F154" s="152"/>
      <c r="G154" s="152">
        <v>13100573</v>
      </c>
      <c r="H154" s="213">
        <v>44469</v>
      </c>
      <c r="I154" s="152">
        <v>2</v>
      </c>
      <c r="J154" s="152"/>
      <c r="K154" s="136"/>
      <c r="L154" s="136"/>
      <c r="M154" s="136"/>
      <c r="N154" s="136"/>
    </row>
    <row r="155" spans="1:14">
      <c r="A155" s="224">
        <v>92500035</v>
      </c>
      <c r="B155" s="152" t="s">
        <v>411</v>
      </c>
      <c r="C155" s="136" t="s">
        <v>41</v>
      </c>
      <c r="D155" s="136" t="s">
        <v>42</v>
      </c>
      <c r="E155" s="152" t="s">
        <v>63</v>
      </c>
      <c r="F155" s="152"/>
      <c r="G155" s="152">
        <v>13100573</v>
      </c>
      <c r="H155" s="213">
        <v>44469</v>
      </c>
      <c r="I155" s="152">
        <v>20</v>
      </c>
      <c r="J155"/>
    </row>
    <row r="156" spans="1:14">
      <c r="A156" s="224">
        <v>92500035</v>
      </c>
      <c r="B156" s="152" t="s">
        <v>412</v>
      </c>
      <c r="C156" s="136" t="s">
        <v>41</v>
      </c>
      <c r="D156" s="136" t="s">
        <v>42</v>
      </c>
      <c r="E156" s="152" t="s">
        <v>63</v>
      </c>
      <c r="F156" s="152"/>
      <c r="G156" s="152">
        <v>13100573</v>
      </c>
      <c r="H156" s="213">
        <v>44469</v>
      </c>
      <c r="I156" s="152">
        <v>10</v>
      </c>
      <c r="J156"/>
    </row>
    <row r="157" spans="1:14">
      <c r="A157" s="224">
        <v>92500035</v>
      </c>
      <c r="B157" s="152" t="s">
        <v>413</v>
      </c>
      <c r="C157" s="136" t="s">
        <v>41</v>
      </c>
      <c r="D157" s="136" t="s">
        <v>42</v>
      </c>
      <c r="E157" s="152" t="s">
        <v>63</v>
      </c>
      <c r="F157" s="152"/>
      <c r="G157" s="152">
        <v>13100573</v>
      </c>
      <c r="H157" s="213">
        <v>44469</v>
      </c>
      <c r="I157" s="152">
        <v>10</v>
      </c>
      <c r="J157"/>
    </row>
    <row r="158" spans="1:14">
      <c r="A158" s="224">
        <v>92500035</v>
      </c>
      <c r="B158" s="152" t="s">
        <v>412</v>
      </c>
      <c r="C158" s="136" t="s">
        <v>41</v>
      </c>
      <c r="D158" s="136" t="s">
        <v>42</v>
      </c>
      <c r="E158" s="152" t="s">
        <v>63</v>
      </c>
      <c r="F158" s="152"/>
      <c r="G158" s="152">
        <v>13100573</v>
      </c>
      <c r="H158" s="213">
        <v>44469</v>
      </c>
      <c r="I158" s="152">
        <v>5</v>
      </c>
      <c r="J158"/>
    </row>
    <row r="159" spans="1:14">
      <c r="A159" s="224">
        <v>92500035</v>
      </c>
      <c r="B159" s="152" t="s">
        <v>414</v>
      </c>
      <c r="C159" s="136" t="s">
        <v>41</v>
      </c>
      <c r="D159" s="136" t="s">
        <v>42</v>
      </c>
      <c r="E159" s="152" t="s">
        <v>63</v>
      </c>
      <c r="F159" s="152"/>
      <c r="G159" s="152">
        <v>13100573</v>
      </c>
      <c r="H159" s="213">
        <v>44561</v>
      </c>
      <c r="I159" s="152">
        <v>626.75</v>
      </c>
      <c r="J159"/>
    </row>
    <row r="160" spans="1:14">
      <c r="A160" s="224">
        <v>92500035</v>
      </c>
      <c r="B160" s="152" t="s">
        <v>415</v>
      </c>
      <c r="C160" s="136" t="s">
        <v>41</v>
      </c>
      <c r="D160" s="136" t="s">
        <v>42</v>
      </c>
      <c r="E160" s="152" t="s">
        <v>63</v>
      </c>
      <c r="F160" s="152"/>
      <c r="G160" s="152">
        <v>13100573</v>
      </c>
      <c r="H160" s="213">
        <v>44561</v>
      </c>
      <c r="I160" s="152">
        <v>20</v>
      </c>
      <c r="J160"/>
    </row>
    <row r="161" spans="1:10">
      <c r="A161" s="224">
        <v>92500035</v>
      </c>
      <c r="B161" s="152" t="s">
        <v>416</v>
      </c>
      <c r="C161" s="136" t="s">
        <v>41</v>
      </c>
      <c r="D161" s="136" t="s">
        <v>42</v>
      </c>
      <c r="E161" s="152" t="s">
        <v>63</v>
      </c>
      <c r="F161" s="152"/>
      <c r="G161" s="152">
        <v>13100573</v>
      </c>
      <c r="H161" s="213">
        <v>44561</v>
      </c>
      <c r="I161" s="152">
        <v>45</v>
      </c>
      <c r="J161"/>
    </row>
    <row r="162" spans="1:10" ht="15.75" thickBot="1">
      <c r="A162" s="149"/>
      <c r="B162" s="149"/>
      <c r="C162" s="149"/>
      <c r="D162" s="149"/>
      <c r="E162" s="149"/>
      <c r="F162" s="149"/>
      <c r="G162" s="149"/>
      <c r="H162" s="149"/>
      <c r="I162" s="223">
        <f>SUM(I116:I161)</f>
        <v>1272.75</v>
      </c>
      <c r="J162"/>
    </row>
    <row r="163" spans="1:10" ht="15.75" thickTop="1">
      <c r="A163" s="112" t="s">
        <v>417</v>
      </c>
      <c r="B163" s="133"/>
      <c r="C163" s="133"/>
      <c r="D163" s="133"/>
      <c r="E163" s="133"/>
      <c r="F163" s="133"/>
      <c r="G163" s="133"/>
      <c r="H163" s="134"/>
      <c r="I163" s="148"/>
      <c r="J163"/>
    </row>
    <row r="164" spans="1:10">
      <c r="A164" s="121" t="s">
        <v>44</v>
      </c>
      <c r="B164" s="121" t="s">
        <v>54</v>
      </c>
      <c r="C164" s="121" t="s">
        <v>55</v>
      </c>
      <c r="D164" s="121" t="s">
        <v>56</v>
      </c>
      <c r="E164" s="122" t="s">
        <v>57</v>
      </c>
      <c r="F164" s="121" t="s">
        <v>91</v>
      </c>
      <c r="G164" s="122" t="s">
        <v>58</v>
      </c>
      <c r="H164" s="121" t="s">
        <v>59</v>
      </c>
      <c r="I164" s="121" t="s">
        <v>60</v>
      </c>
      <c r="J164"/>
    </row>
    <row r="165" spans="1:10">
      <c r="A165" s="224">
        <v>92500609</v>
      </c>
      <c r="B165" s="152" t="s">
        <v>104</v>
      </c>
      <c r="C165" s="136" t="s">
        <v>41</v>
      </c>
      <c r="D165" s="136" t="s">
        <v>42</v>
      </c>
      <c r="E165" s="149" t="s">
        <v>61</v>
      </c>
      <c r="F165" s="149"/>
      <c r="G165" s="152">
        <v>200096</v>
      </c>
      <c r="H165" s="213">
        <v>44392</v>
      </c>
      <c r="I165" s="214">
        <v>4119.25</v>
      </c>
      <c r="J165"/>
    </row>
    <row r="166" spans="1:10">
      <c r="A166" s="224">
        <v>92500609</v>
      </c>
      <c r="B166" s="152" t="s">
        <v>97</v>
      </c>
      <c r="C166" s="136" t="s">
        <v>41</v>
      </c>
      <c r="D166" s="136" t="s">
        <v>42</v>
      </c>
      <c r="E166" s="149" t="s">
        <v>61</v>
      </c>
      <c r="F166" s="149"/>
      <c r="G166" s="152">
        <v>200096</v>
      </c>
      <c r="H166" s="213">
        <v>44442</v>
      </c>
      <c r="I166" s="214">
        <v>1585.44</v>
      </c>
      <c r="J166"/>
    </row>
    <row r="167" spans="1:10" ht="15.75" thickBot="1">
      <c r="A167" s="149"/>
      <c r="B167" s="149"/>
      <c r="C167" s="149"/>
      <c r="D167" s="149"/>
      <c r="E167" s="149"/>
      <c r="F167" s="149"/>
      <c r="G167" s="149"/>
      <c r="H167" s="149"/>
      <c r="I167" s="223">
        <f>SUM(I165:I166)</f>
        <v>5704.6900000000005</v>
      </c>
      <c r="J167"/>
    </row>
    <row r="168" spans="1:10" ht="15.75" thickTop="1">
      <c r="A168" s="149"/>
      <c r="B168" s="149"/>
      <c r="C168" s="149"/>
      <c r="D168" s="149"/>
      <c r="E168" s="149"/>
      <c r="F168" s="149"/>
      <c r="G168" s="149"/>
      <c r="H168" s="149"/>
      <c r="I168" s="149"/>
      <c r="J168"/>
    </row>
    <row r="169" spans="1:10">
      <c r="A169" s="149"/>
      <c r="B169" s="149"/>
      <c r="C169" s="149"/>
      <c r="D169" s="149"/>
      <c r="E169" s="149"/>
      <c r="F169" s="149"/>
      <c r="G169" s="149"/>
      <c r="H169" s="149"/>
      <c r="I169" s="149"/>
      <c r="J169"/>
    </row>
    <row r="170" spans="1:10">
      <c r="B170" s="136"/>
      <c r="C170" s="136"/>
      <c r="D170" s="136"/>
      <c r="E170" s="136"/>
      <c r="F170" s="136"/>
      <c r="G170" s="136"/>
      <c r="H170" s="136"/>
      <c r="I170" s="136"/>
    </row>
    <row r="171" spans="1:10">
      <c r="B171" s="136"/>
      <c r="C171" s="136"/>
      <c r="D171" s="136"/>
      <c r="E171" s="136"/>
      <c r="F171" s="136"/>
      <c r="G171" s="136"/>
      <c r="H171" s="136"/>
      <c r="I171" s="13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8"/>
  <sheetViews>
    <sheetView topLeftCell="A7" workbookViewId="0">
      <selection activeCell="G25" sqref="G25"/>
    </sheetView>
  </sheetViews>
  <sheetFormatPr defaultColWidth="8.85546875" defaultRowHeight="15"/>
  <cols>
    <col min="1" max="1" width="10" style="111" bestFit="1" customWidth="1"/>
    <col min="2" max="2" width="39" style="111" bestFit="1" customWidth="1"/>
    <col min="3" max="3" width="46" style="111" bestFit="1" customWidth="1"/>
    <col min="4" max="4" width="14" style="111" bestFit="1" customWidth="1"/>
    <col min="5" max="5" width="20" style="111" bestFit="1" customWidth="1"/>
    <col min="6" max="6" width="14.7109375" style="111" bestFit="1" customWidth="1"/>
    <col min="7" max="7" width="25" style="111" bestFit="1" customWidth="1"/>
    <col min="8" max="8" width="10" style="111" bestFit="1" customWidth="1"/>
    <col min="9" max="9" width="14" style="111" bestFit="1" customWidth="1"/>
    <col min="10" max="10" width="17" style="111" bestFit="1" customWidth="1"/>
    <col min="11" max="16384" width="8.85546875" style="111"/>
  </cols>
  <sheetData>
    <row r="1" spans="1:16" customFormat="1"/>
    <row r="2" spans="1:16" customFormat="1">
      <c r="A2" t="s">
        <v>253</v>
      </c>
    </row>
    <row r="3" spans="1:16" customFormat="1"/>
    <row r="4" spans="1:16" customFormat="1" ht="15.75">
      <c r="C4" s="97" t="s">
        <v>45</v>
      </c>
      <c r="D4" s="98"/>
    </row>
    <row r="5" spans="1:16" customFormat="1" ht="15.75">
      <c r="A5" t="s">
        <v>46</v>
      </c>
      <c r="D5" t="s">
        <v>47</v>
      </c>
      <c r="E5" s="97" t="s">
        <v>48</v>
      </c>
      <c r="F5" s="97" t="s">
        <v>17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 customFormat="1">
      <c r="A6" s="111" t="s">
        <v>70</v>
      </c>
      <c r="B6" s="111" t="s">
        <v>78</v>
      </c>
      <c r="D6" s="100">
        <f>J73</f>
        <v>-901833.66</v>
      </c>
      <c r="E6" s="100"/>
      <c r="F6" s="100">
        <f t="shared" ref="F6:F11" si="0">D6</f>
        <v>-901833.66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customFormat="1">
      <c r="A7" s="111" t="s">
        <v>79</v>
      </c>
      <c r="B7" s="111" t="s">
        <v>80</v>
      </c>
      <c r="D7" s="100">
        <f>J102</f>
        <v>642.07000000000005</v>
      </c>
      <c r="E7" s="100"/>
      <c r="F7" s="100">
        <f t="shared" si="0"/>
        <v>642.07000000000005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customFormat="1">
      <c r="A8" s="111" t="s">
        <v>72</v>
      </c>
      <c r="B8" s="111" t="s">
        <v>81</v>
      </c>
      <c r="D8" s="100">
        <f>J128</f>
        <v>355650.27</v>
      </c>
      <c r="F8" s="100">
        <f t="shared" si="0"/>
        <v>355650.27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 customFormat="1">
      <c r="A9" s="111" t="s">
        <v>82</v>
      </c>
      <c r="B9" s="111" t="s">
        <v>83</v>
      </c>
      <c r="D9" s="100">
        <f>J134</f>
        <v>55</v>
      </c>
      <c r="F9" s="100">
        <f t="shared" si="0"/>
        <v>55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customFormat="1">
      <c r="A10" s="111" t="s">
        <v>84</v>
      </c>
      <c r="B10" s="111" t="s">
        <v>85</v>
      </c>
      <c r="D10" s="100">
        <f>J140</f>
        <v>14241.6</v>
      </c>
      <c r="E10" s="100"/>
      <c r="F10" s="100">
        <f t="shared" si="0"/>
        <v>14241.6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 customFormat="1">
      <c r="A11" s="111"/>
      <c r="B11" s="111"/>
      <c r="D11" s="100">
        <f>K224</f>
        <v>0</v>
      </c>
      <c r="E11" s="100"/>
      <c r="F11" s="100">
        <f t="shared" si="0"/>
        <v>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 customFormat="1"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 customFormat="1">
      <c r="A13" s="129">
        <v>18490424</v>
      </c>
      <c r="B13" t="s">
        <v>88</v>
      </c>
      <c r="D13" s="100">
        <f>J144</f>
        <v>797554.49</v>
      </c>
      <c r="E13" s="225">
        <v>0.49083053809347571</v>
      </c>
      <c r="F13" s="100">
        <f>D13*E13</f>
        <v>391464.0994855676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customFormat="1">
      <c r="A14" s="129">
        <v>18490424</v>
      </c>
      <c r="B14" t="s">
        <v>89</v>
      </c>
      <c r="D14" s="117">
        <f>J148</f>
        <v>-7304.01</v>
      </c>
      <c r="E14" s="225">
        <v>0.49083053809347571</v>
      </c>
      <c r="F14" s="117">
        <f>D14*E14</f>
        <v>-3585.0311585401278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customFormat="1">
      <c r="A15" s="99" t="s">
        <v>17</v>
      </c>
      <c r="B15" s="99"/>
      <c r="C15" s="99"/>
      <c r="D15" s="118">
        <f>SUM(D6:D14)</f>
        <v>259005.75999999989</v>
      </c>
      <c r="E15" s="100"/>
      <c r="F15" s="118">
        <f>SUM(F6:F14)</f>
        <v>-143365.65167297263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1:16" customFormat="1"/>
    <row r="17" spans="4:6" customFormat="1"/>
    <row r="18" spans="4:6" customFormat="1" ht="15.75">
      <c r="D18" s="101"/>
      <c r="E18" s="102"/>
      <c r="F18" s="103" t="s">
        <v>39</v>
      </c>
    </row>
    <row r="19" spans="4:6" customFormat="1" ht="15.75">
      <c r="D19" s="101"/>
      <c r="E19" s="102"/>
      <c r="F19" s="103" t="s">
        <v>31</v>
      </c>
    </row>
    <row r="20" spans="4:6" customFormat="1" ht="15.75">
      <c r="D20" s="101"/>
      <c r="E20" s="104" t="s">
        <v>24</v>
      </c>
      <c r="F20" s="104" t="s">
        <v>24</v>
      </c>
    </row>
    <row r="21" spans="4:6" customFormat="1" ht="15.75">
      <c r="D21" s="105" t="s">
        <v>38</v>
      </c>
      <c r="E21" s="106">
        <f>J46+J54+J70</f>
        <v>-992091.64</v>
      </c>
      <c r="F21" s="106">
        <f>F6+F7-E21</f>
        <v>90900.04999999993</v>
      </c>
    </row>
    <row r="22" spans="4:6" customFormat="1" ht="15.75">
      <c r="D22" s="105" t="s">
        <v>37</v>
      </c>
      <c r="E22" s="106">
        <f>J114+J115+J118+J122+J123+J127</f>
        <v>147750</v>
      </c>
      <c r="F22" s="106">
        <f>F8+F9-E22</f>
        <v>207955.27000000002</v>
      </c>
    </row>
    <row r="23" spans="4:6" customFormat="1">
      <c r="D23" s="107"/>
      <c r="E23" s="101"/>
      <c r="F23" s="101"/>
    </row>
    <row r="24" spans="4:6" customFormat="1" ht="15.75">
      <c r="D24" s="105" t="s">
        <v>36</v>
      </c>
      <c r="E24" s="106">
        <v>0</v>
      </c>
      <c r="F24" s="106">
        <f>F10+F11+F13+F14</f>
        <v>402120.66832702747</v>
      </c>
    </row>
    <row r="25" spans="4:6" customFormat="1" ht="15.75">
      <c r="D25" s="105" t="s">
        <v>35</v>
      </c>
      <c r="E25" s="106"/>
      <c r="F25" s="120">
        <v>233792.8624211147</v>
      </c>
    </row>
    <row r="26" spans="4:6" customFormat="1" ht="15.75">
      <c r="D26" s="105" t="s">
        <v>34</v>
      </c>
      <c r="E26" s="106"/>
      <c r="F26" s="120">
        <v>168327.80590591277</v>
      </c>
    </row>
    <row r="27" spans="4:6" customFormat="1" ht="15.75">
      <c r="D27" s="105"/>
      <c r="E27" s="106"/>
      <c r="F27" s="106"/>
    </row>
    <row r="28" spans="4:6" customFormat="1">
      <c r="D28" s="107"/>
      <c r="E28" s="101"/>
      <c r="F28" s="101"/>
    </row>
    <row r="29" spans="4:6" customFormat="1" ht="15.75">
      <c r="D29" s="105" t="s">
        <v>33</v>
      </c>
      <c r="E29" s="108">
        <f>E21+E25</f>
        <v>-992091.64</v>
      </c>
      <c r="F29" s="108">
        <f>F21+F25</f>
        <v>324692.91242111463</v>
      </c>
    </row>
    <row r="30" spans="4:6" customFormat="1" ht="15.75">
      <c r="D30" s="105" t="s">
        <v>32</v>
      </c>
      <c r="E30" s="109">
        <f>E22+E26</f>
        <v>147750</v>
      </c>
      <c r="F30" s="109">
        <f>F22+F26</f>
        <v>376283.07590591279</v>
      </c>
    </row>
    <row r="31" spans="4:6" customFormat="1" ht="16.5" thickBot="1">
      <c r="D31" s="105" t="s">
        <v>52</v>
      </c>
      <c r="E31" s="110">
        <f>SUM(E29:E30)</f>
        <v>-844341.64</v>
      </c>
      <c r="F31" s="110">
        <f>SUM(F29:F30)</f>
        <v>700975.98832702741</v>
      </c>
    </row>
    <row r="32" spans="4:6" customFormat="1" ht="15.75" thickTop="1"/>
    <row r="33" spans="1:10" ht="30">
      <c r="A33" s="121" t="s">
        <v>44</v>
      </c>
      <c r="B33" s="121" t="s">
        <v>90</v>
      </c>
      <c r="C33" s="121" t="s">
        <v>54</v>
      </c>
      <c r="D33" s="121" t="s">
        <v>55</v>
      </c>
      <c r="E33" s="121" t="s">
        <v>56</v>
      </c>
      <c r="F33" s="122" t="s">
        <v>57</v>
      </c>
      <c r="G33" s="121" t="s">
        <v>91</v>
      </c>
      <c r="H33" s="122" t="s">
        <v>58</v>
      </c>
      <c r="I33" s="121" t="s">
        <v>59</v>
      </c>
      <c r="J33" s="121" t="s">
        <v>60</v>
      </c>
    </row>
    <row r="34" spans="1:10" customFormat="1">
      <c r="A34" s="112" t="s">
        <v>254</v>
      </c>
      <c r="B34" s="111"/>
      <c r="C34" s="111"/>
      <c r="D34" s="111"/>
      <c r="E34" s="111"/>
      <c r="F34" s="111"/>
      <c r="G34" s="111"/>
      <c r="H34" s="111"/>
    </row>
    <row r="35" spans="1:10" customFormat="1">
      <c r="A35" s="112" t="s">
        <v>53</v>
      </c>
      <c r="B35" s="111"/>
      <c r="C35" s="111"/>
      <c r="D35" s="111"/>
      <c r="E35" s="111"/>
      <c r="F35" s="111"/>
      <c r="G35" s="111"/>
      <c r="H35" s="111"/>
    </row>
    <row r="36" spans="1:10">
      <c r="A36" s="111" t="s">
        <v>70</v>
      </c>
      <c r="B36" s="111" t="s">
        <v>78</v>
      </c>
      <c r="C36" s="111" t="s">
        <v>97</v>
      </c>
      <c r="D36" s="111" t="s">
        <v>41</v>
      </c>
      <c r="E36" s="111" t="s">
        <v>42</v>
      </c>
      <c r="F36" s="111" t="s">
        <v>61</v>
      </c>
      <c r="G36" s="111" t="s">
        <v>40</v>
      </c>
      <c r="H36" s="111" t="s">
        <v>98</v>
      </c>
      <c r="I36" s="113">
        <v>43833</v>
      </c>
      <c r="J36" s="115">
        <v>1078.3</v>
      </c>
    </row>
    <row r="37" spans="1:10">
      <c r="A37" s="111" t="s">
        <v>70</v>
      </c>
      <c r="B37" s="111" t="s">
        <v>78</v>
      </c>
      <c r="C37" s="111" t="s">
        <v>255</v>
      </c>
      <c r="D37" s="111" t="s">
        <v>41</v>
      </c>
      <c r="E37" s="111" t="s">
        <v>42</v>
      </c>
      <c r="F37" s="111" t="s">
        <v>63</v>
      </c>
      <c r="G37" s="111" t="s">
        <v>94</v>
      </c>
      <c r="H37" s="111" t="s">
        <v>64</v>
      </c>
      <c r="I37" s="113">
        <v>43861</v>
      </c>
      <c r="J37" s="115">
        <v>1000</v>
      </c>
    </row>
    <row r="38" spans="1:10">
      <c r="A38" s="111" t="s">
        <v>70</v>
      </c>
      <c r="B38" s="111" t="s">
        <v>78</v>
      </c>
      <c r="C38" s="111" t="s">
        <v>256</v>
      </c>
      <c r="D38" s="111" t="s">
        <v>41</v>
      </c>
      <c r="E38" s="111" t="s">
        <v>42</v>
      </c>
      <c r="F38" s="111" t="s">
        <v>63</v>
      </c>
      <c r="G38" s="111" t="s">
        <v>94</v>
      </c>
      <c r="H38" s="111" t="s">
        <v>64</v>
      </c>
      <c r="I38" s="113">
        <v>43861</v>
      </c>
      <c r="J38" s="115">
        <v>165</v>
      </c>
    </row>
    <row r="39" spans="1:10">
      <c r="A39" s="111" t="s">
        <v>70</v>
      </c>
      <c r="B39" s="111" t="s">
        <v>78</v>
      </c>
      <c r="C39" s="111" t="s">
        <v>131</v>
      </c>
      <c r="D39" s="111" t="s">
        <v>41</v>
      </c>
      <c r="E39" s="111" t="s">
        <v>42</v>
      </c>
      <c r="F39" s="111" t="s">
        <v>61</v>
      </c>
      <c r="G39" s="111" t="s">
        <v>40</v>
      </c>
      <c r="H39" s="111" t="s">
        <v>98</v>
      </c>
      <c r="I39" s="113">
        <v>43868</v>
      </c>
      <c r="J39" s="115">
        <v>26205.77</v>
      </c>
    </row>
    <row r="40" spans="1:10">
      <c r="A40" s="111" t="s">
        <v>70</v>
      </c>
      <c r="B40" s="111" t="s">
        <v>78</v>
      </c>
      <c r="C40" s="111" t="s">
        <v>257</v>
      </c>
      <c r="D40" s="111" t="s">
        <v>41</v>
      </c>
      <c r="E40" s="111" t="s">
        <v>42</v>
      </c>
      <c r="F40" s="111" t="s">
        <v>61</v>
      </c>
      <c r="G40" s="111" t="s">
        <v>40</v>
      </c>
      <c r="H40" s="111" t="s">
        <v>98</v>
      </c>
      <c r="I40" s="113">
        <v>43881</v>
      </c>
      <c r="J40" s="115">
        <v>1150.81</v>
      </c>
    </row>
    <row r="41" spans="1:10">
      <c r="A41" s="111" t="s">
        <v>70</v>
      </c>
      <c r="B41" s="111" t="s">
        <v>78</v>
      </c>
      <c r="C41" s="111" t="s">
        <v>97</v>
      </c>
      <c r="D41" s="111" t="s">
        <v>41</v>
      </c>
      <c r="E41" s="111" t="s">
        <v>42</v>
      </c>
      <c r="F41" s="111" t="s">
        <v>61</v>
      </c>
      <c r="G41" s="111" t="s">
        <v>40</v>
      </c>
      <c r="H41" s="111" t="s">
        <v>98</v>
      </c>
      <c r="I41" s="113">
        <v>43887</v>
      </c>
      <c r="J41" s="115">
        <v>1615</v>
      </c>
    </row>
    <row r="42" spans="1:10">
      <c r="A42" s="111" t="s">
        <v>70</v>
      </c>
      <c r="B42" s="111" t="s">
        <v>78</v>
      </c>
      <c r="C42" s="111" t="s">
        <v>258</v>
      </c>
      <c r="D42" s="111" t="s">
        <v>41</v>
      </c>
      <c r="E42" s="111" t="s">
        <v>42</v>
      </c>
      <c r="F42" s="111" t="s">
        <v>63</v>
      </c>
      <c r="G42" s="111" t="s">
        <v>94</v>
      </c>
      <c r="H42" s="111" t="s">
        <v>64</v>
      </c>
      <c r="I42" s="113">
        <v>43890</v>
      </c>
      <c r="J42" s="115">
        <v>200</v>
      </c>
    </row>
    <row r="43" spans="1:10">
      <c r="A43" s="111" t="s">
        <v>70</v>
      </c>
      <c r="B43" s="111" t="s">
        <v>78</v>
      </c>
      <c r="C43" s="111" t="s">
        <v>259</v>
      </c>
      <c r="D43" s="111" t="s">
        <v>41</v>
      </c>
      <c r="E43" s="111" t="s">
        <v>42</v>
      </c>
      <c r="F43" s="111" t="s">
        <v>63</v>
      </c>
      <c r="G43" s="111" t="s">
        <v>94</v>
      </c>
      <c r="H43" s="111" t="s">
        <v>64</v>
      </c>
      <c r="I43" s="113">
        <v>43890</v>
      </c>
      <c r="J43" s="115">
        <v>500</v>
      </c>
    </row>
    <row r="44" spans="1:10">
      <c r="A44" s="111" t="s">
        <v>70</v>
      </c>
      <c r="B44" s="111" t="s">
        <v>78</v>
      </c>
      <c r="C44" s="111" t="s">
        <v>257</v>
      </c>
      <c r="D44" s="111" t="s">
        <v>41</v>
      </c>
      <c r="E44" s="111" t="s">
        <v>42</v>
      </c>
      <c r="F44" s="111" t="s">
        <v>61</v>
      </c>
      <c r="G44" s="111" t="s">
        <v>40</v>
      </c>
      <c r="H44" s="111" t="s">
        <v>98</v>
      </c>
      <c r="I44" s="113">
        <v>43900</v>
      </c>
      <c r="J44" s="115">
        <v>7528.96</v>
      </c>
    </row>
    <row r="45" spans="1:10">
      <c r="A45" s="111" t="s">
        <v>70</v>
      </c>
      <c r="B45" s="111" t="s">
        <v>78</v>
      </c>
      <c r="C45" s="111" t="s">
        <v>260</v>
      </c>
      <c r="D45" s="111" t="s">
        <v>41</v>
      </c>
      <c r="E45" s="111" t="s">
        <v>42</v>
      </c>
      <c r="F45" s="111" t="s">
        <v>63</v>
      </c>
      <c r="G45" s="111" t="s">
        <v>94</v>
      </c>
      <c r="H45" s="111" t="s">
        <v>64</v>
      </c>
      <c r="I45" s="113">
        <v>43921</v>
      </c>
      <c r="J45" s="115">
        <v>537</v>
      </c>
    </row>
    <row r="46" spans="1:10">
      <c r="A46" s="130" t="s">
        <v>70</v>
      </c>
      <c r="B46" s="130" t="s">
        <v>78</v>
      </c>
      <c r="C46" s="130" t="s">
        <v>142</v>
      </c>
      <c r="D46" s="130" t="s">
        <v>41</v>
      </c>
      <c r="E46" s="130" t="s">
        <v>42</v>
      </c>
      <c r="F46" s="130" t="s">
        <v>63</v>
      </c>
      <c r="G46" s="130" t="s">
        <v>195</v>
      </c>
      <c r="H46" s="130" t="s">
        <v>65</v>
      </c>
      <c r="I46" s="131">
        <v>43921</v>
      </c>
      <c r="J46" s="132">
        <v>-990000</v>
      </c>
    </row>
    <row r="47" spans="1:10">
      <c r="A47" s="111" t="s">
        <v>70</v>
      </c>
      <c r="B47" s="111" t="s">
        <v>78</v>
      </c>
      <c r="C47" s="111" t="s">
        <v>97</v>
      </c>
      <c r="D47" s="111" t="s">
        <v>41</v>
      </c>
      <c r="E47" s="111" t="s">
        <v>42</v>
      </c>
      <c r="F47" s="111" t="s">
        <v>61</v>
      </c>
      <c r="G47" s="111" t="s">
        <v>40</v>
      </c>
      <c r="H47" s="111" t="s">
        <v>98</v>
      </c>
      <c r="I47" s="113">
        <v>43930</v>
      </c>
      <c r="J47" s="115">
        <v>2273.4299999999998</v>
      </c>
    </row>
    <row r="48" spans="1:10">
      <c r="A48" s="111" t="s">
        <v>70</v>
      </c>
      <c r="B48" s="111" t="s">
        <v>78</v>
      </c>
      <c r="C48" s="111" t="s">
        <v>261</v>
      </c>
      <c r="D48" s="111" t="s">
        <v>41</v>
      </c>
      <c r="E48" s="111" t="s">
        <v>42</v>
      </c>
      <c r="F48" s="111" t="s">
        <v>61</v>
      </c>
      <c r="G48" s="111" t="s">
        <v>40</v>
      </c>
      <c r="H48" s="111" t="s">
        <v>98</v>
      </c>
      <c r="I48" s="113">
        <v>43937</v>
      </c>
      <c r="J48" s="115">
        <v>14483</v>
      </c>
    </row>
    <row r="49" spans="1:10">
      <c r="A49" s="111" t="s">
        <v>70</v>
      </c>
      <c r="B49" s="111" t="s">
        <v>78</v>
      </c>
      <c r="C49" s="111" t="s">
        <v>262</v>
      </c>
      <c r="D49" s="111" t="s">
        <v>41</v>
      </c>
      <c r="E49" s="111" t="s">
        <v>42</v>
      </c>
      <c r="F49" s="111" t="s">
        <v>61</v>
      </c>
      <c r="G49" s="111" t="s">
        <v>40</v>
      </c>
      <c r="H49" s="111" t="s">
        <v>263</v>
      </c>
      <c r="I49" s="113">
        <v>43972</v>
      </c>
      <c r="J49" s="115">
        <v>7407.15</v>
      </c>
    </row>
    <row r="50" spans="1:10">
      <c r="A50" s="111" t="s">
        <v>70</v>
      </c>
      <c r="B50" s="111" t="s">
        <v>78</v>
      </c>
      <c r="C50" s="111" t="s">
        <v>264</v>
      </c>
      <c r="D50" s="111" t="s">
        <v>41</v>
      </c>
      <c r="E50" s="111" t="s">
        <v>42</v>
      </c>
      <c r="F50" s="111" t="s">
        <v>63</v>
      </c>
      <c r="G50" s="111" t="s">
        <v>94</v>
      </c>
      <c r="H50" s="111" t="s">
        <v>64</v>
      </c>
      <c r="I50" s="113">
        <v>43982</v>
      </c>
      <c r="J50" s="115">
        <v>152</v>
      </c>
    </row>
    <row r="51" spans="1:10">
      <c r="A51" s="111" t="s">
        <v>70</v>
      </c>
      <c r="B51" s="111" t="s">
        <v>78</v>
      </c>
      <c r="C51" s="111" t="s">
        <v>265</v>
      </c>
      <c r="D51" s="111" t="s">
        <v>41</v>
      </c>
      <c r="E51" s="111" t="s">
        <v>42</v>
      </c>
      <c r="F51" s="111" t="s">
        <v>63</v>
      </c>
      <c r="G51" s="111" t="s">
        <v>94</v>
      </c>
      <c r="H51" s="111" t="s">
        <v>64</v>
      </c>
      <c r="I51" s="113">
        <v>43982</v>
      </c>
      <c r="J51" s="115">
        <v>100</v>
      </c>
    </row>
    <row r="52" spans="1:10">
      <c r="A52" s="111" t="s">
        <v>70</v>
      </c>
      <c r="B52" s="111" t="s">
        <v>78</v>
      </c>
      <c r="C52" s="111" t="s">
        <v>266</v>
      </c>
      <c r="D52" s="111" t="s">
        <v>41</v>
      </c>
      <c r="E52" s="111" t="s">
        <v>42</v>
      </c>
      <c r="F52" s="111" t="s">
        <v>63</v>
      </c>
      <c r="G52" s="111" t="s">
        <v>94</v>
      </c>
      <c r="H52" s="111" t="s">
        <v>64</v>
      </c>
      <c r="I52" s="113">
        <v>43982</v>
      </c>
      <c r="J52" s="115">
        <v>330.3</v>
      </c>
    </row>
    <row r="53" spans="1:10">
      <c r="A53" s="111" t="s">
        <v>70</v>
      </c>
      <c r="B53" s="111" t="s">
        <v>78</v>
      </c>
      <c r="C53" s="111" t="s">
        <v>267</v>
      </c>
      <c r="D53" s="111" t="s">
        <v>41</v>
      </c>
      <c r="E53" s="111" t="s">
        <v>42</v>
      </c>
      <c r="F53" s="111" t="s">
        <v>63</v>
      </c>
      <c r="G53" s="111" t="s">
        <v>94</v>
      </c>
      <c r="H53" s="111" t="s">
        <v>64</v>
      </c>
      <c r="I53" s="113">
        <v>44012</v>
      </c>
      <c r="J53" s="115">
        <v>500</v>
      </c>
    </row>
    <row r="54" spans="1:10">
      <c r="A54" s="130" t="s">
        <v>70</v>
      </c>
      <c r="B54" s="130" t="s">
        <v>78</v>
      </c>
      <c r="C54" s="130" t="s">
        <v>142</v>
      </c>
      <c r="D54" s="130" t="s">
        <v>41</v>
      </c>
      <c r="E54" s="130" t="s">
        <v>42</v>
      </c>
      <c r="F54" s="130" t="s">
        <v>63</v>
      </c>
      <c r="G54" s="130" t="s">
        <v>119</v>
      </c>
      <c r="H54" s="130" t="s">
        <v>65</v>
      </c>
      <c r="I54" s="131">
        <v>44012</v>
      </c>
      <c r="J54" s="132">
        <v>750</v>
      </c>
    </row>
    <row r="55" spans="1:10">
      <c r="A55" s="111" t="s">
        <v>70</v>
      </c>
      <c r="B55" s="111" t="s">
        <v>78</v>
      </c>
      <c r="C55" s="111" t="s">
        <v>268</v>
      </c>
      <c r="D55" s="111" t="s">
        <v>41</v>
      </c>
      <c r="E55" s="111" t="s">
        <v>42</v>
      </c>
      <c r="F55" s="111" t="s">
        <v>63</v>
      </c>
      <c r="G55" s="111" t="s">
        <v>94</v>
      </c>
      <c r="H55" s="111" t="s">
        <v>41</v>
      </c>
      <c r="I55" s="113">
        <v>44043</v>
      </c>
      <c r="J55" s="115">
        <v>-708.99</v>
      </c>
    </row>
    <row r="56" spans="1:10">
      <c r="A56" s="111" t="s">
        <v>70</v>
      </c>
      <c r="B56" s="111" t="s">
        <v>78</v>
      </c>
      <c r="C56" s="111" t="s">
        <v>269</v>
      </c>
      <c r="D56" s="111" t="s">
        <v>41</v>
      </c>
      <c r="E56" s="111" t="s">
        <v>42</v>
      </c>
      <c r="F56" s="111" t="s">
        <v>63</v>
      </c>
      <c r="G56" s="111" t="s">
        <v>94</v>
      </c>
      <c r="H56" s="111" t="s">
        <v>64</v>
      </c>
      <c r="I56" s="113">
        <v>44043</v>
      </c>
      <c r="J56" s="115">
        <v>207.84</v>
      </c>
    </row>
    <row r="57" spans="1:10">
      <c r="A57" s="111" t="s">
        <v>70</v>
      </c>
      <c r="B57" s="111" t="s">
        <v>78</v>
      </c>
      <c r="C57" s="111" t="s">
        <v>268</v>
      </c>
      <c r="D57" s="111" t="s">
        <v>41</v>
      </c>
      <c r="E57" s="111" t="s">
        <v>42</v>
      </c>
      <c r="F57" s="111" t="s">
        <v>63</v>
      </c>
      <c r="G57" s="111" t="s">
        <v>94</v>
      </c>
      <c r="H57" s="111" t="s">
        <v>64</v>
      </c>
      <c r="I57" s="113">
        <v>44043</v>
      </c>
      <c r="J57" s="115">
        <v>708.99</v>
      </c>
    </row>
    <row r="58" spans="1:10">
      <c r="A58" s="111" t="s">
        <v>70</v>
      </c>
      <c r="B58" s="111" t="s">
        <v>78</v>
      </c>
      <c r="C58" s="111" t="s">
        <v>257</v>
      </c>
      <c r="D58" s="111" t="s">
        <v>41</v>
      </c>
      <c r="E58" s="111" t="s">
        <v>42</v>
      </c>
      <c r="F58" s="111" t="s">
        <v>61</v>
      </c>
      <c r="G58" s="111" t="s">
        <v>40</v>
      </c>
      <c r="H58" s="111" t="s">
        <v>98</v>
      </c>
      <c r="I58" s="113">
        <v>44068</v>
      </c>
      <c r="J58" s="115">
        <v>7116.65</v>
      </c>
    </row>
    <row r="59" spans="1:10">
      <c r="A59" s="111" t="s">
        <v>70</v>
      </c>
      <c r="B59" s="111" t="s">
        <v>78</v>
      </c>
      <c r="C59" s="111" t="s">
        <v>97</v>
      </c>
      <c r="D59" s="111" t="s">
        <v>41</v>
      </c>
      <c r="E59" s="111" t="s">
        <v>42</v>
      </c>
      <c r="F59" s="111" t="s">
        <v>61</v>
      </c>
      <c r="G59" s="111" t="s">
        <v>40</v>
      </c>
      <c r="H59" s="111" t="s">
        <v>98</v>
      </c>
      <c r="I59" s="113">
        <v>44090</v>
      </c>
      <c r="J59" s="115">
        <v>2145</v>
      </c>
    </row>
    <row r="60" spans="1:10">
      <c r="A60" s="111" t="s">
        <v>70</v>
      </c>
      <c r="B60" s="111" t="s">
        <v>78</v>
      </c>
      <c r="C60" s="111" t="s">
        <v>130</v>
      </c>
      <c r="D60" s="111" t="s">
        <v>41</v>
      </c>
      <c r="E60" s="111" t="s">
        <v>42</v>
      </c>
      <c r="F60" s="111" t="s">
        <v>61</v>
      </c>
      <c r="G60" s="111" t="s">
        <v>40</v>
      </c>
      <c r="H60" s="111" t="s">
        <v>98</v>
      </c>
      <c r="I60" s="113">
        <v>44090</v>
      </c>
      <c r="J60" s="115">
        <v>1500</v>
      </c>
    </row>
    <row r="61" spans="1:10">
      <c r="A61" s="111" t="s">
        <v>70</v>
      </c>
      <c r="B61" s="111" t="s">
        <v>78</v>
      </c>
      <c r="C61" s="111" t="s">
        <v>130</v>
      </c>
      <c r="D61" s="111" t="s">
        <v>41</v>
      </c>
      <c r="E61" s="111" t="s">
        <v>42</v>
      </c>
      <c r="F61" s="111" t="s">
        <v>61</v>
      </c>
      <c r="G61" s="111" t="s">
        <v>40</v>
      </c>
      <c r="H61" s="111" t="s">
        <v>98</v>
      </c>
      <c r="I61" s="113">
        <v>44090</v>
      </c>
      <c r="J61" s="115">
        <v>2376.12</v>
      </c>
    </row>
    <row r="62" spans="1:10">
      <c r="A62" s="111" t="s">
        <v>70</v>
      </c>
      <c r="B62" s="111" t="s">
        <v>78</v>
      </c>
      <c r="C62" s="111" t="s">
        <v>97</v>
      </c>
      <c r="D62" s="111" t="s">
        <v>41</v>
      </c>
      <c r="E62" s="111" t="s">
        <v>42</v>
      </c>
      <c r="F62" s="111" t="s">
        <v>61</v>
      </c>
      <c r="G62" s="111" t="s">
        <v>40</v>
      </c>
      <c r="H62" s="111" t="s">
        <v>98</v>
      </c>
      <c r="I62" s="113">
        <v>44091</v>
      </c>
      <c r="J62" s="115">
        <v>4069.7</v>
      </c>
    </row>
    <row r="63" spans="1:10">
      <c r="A63" s="111" t="s">
        <v>70</v>
      </c>
      <c r="B63" s="111" t="s">
        <v>78</v>
      </c>
      <c r="C63" s="111" t="s">
        <v>270</v>
      </c>
      <c r="D63" s="111" t="s">
        <v>41</v>
      </c>
      <c r="E63" s="111" t="s">
        <v>42</v>
      </c>
      <c r="F63" s="111" t="s">
        <v>63</v>
      </c>
      <c r="G63" s="111" t="s">
        <v>94</v>
      </c>
      <c r="H63" s="111" t="s">
        <v>64</v>
      </c>
      <c r="I63" s="113">
        <v>44135</v>
      </c>
      <c r="J63" s="115">
        <v>200</v>
      </c>
    </row>
    <row r="64" spans="1:10">
      <c r="A64" s="111" t="s">
        <v>70</v>
      </c>
      <c r="B64" s="111" t="s">
        <v>78</v>
      </c>
      <c r="C64" s="111" t="s">
        <v>271</v>
      </c>
      <c r="D64" s="111" t="s">
        <v>41</v>
      </c>
      <c r="E64" s="111" t="s">
        <v>42</v>
      </c>
      <c r="F64" s="111" t="s">
        <v>63</v>
      </c>
      <c r="G64" s="111" t="s">
        <v>94</v>
      </c>
      <c r="H64" s="111" t="s">
        <v>64</v>
      </c>
      <c r="I64" s="113">
        <v>44135</v>
      </c>
      <c r="J64" s="115">
        <v>800</v>
      </c>
    </row>
    <row r="65" spans="1:10">
      <c r="A65" s="111" t="s">
        <v>70</v>
      </c>
      <c r="B65" s="111" t="s">
        <v>78</v>
      </c>
      <c r="C65" s="111" t="s">
        <v>272</v>
      </c>
      <c r="D65" s="111" t="s">
        <v>41</v>
      </c>
      <c r="E65" s="111" t="s">
        <v>42</v>
      </c>
      <c r="F65" s="111" t="s">
        <v>63</v>
      </c>
      <c r="G65" s="111" t="s">
        <v>94</v>
      </c>
      <c r="H65" s="111" t="s">
        <v>64</v>
      </c>
      <c r="I65" s="113">
        <v>44135</v>
      </c>
      <c r="J65" s="115">
        <v>531.38</v>
      </c>
    </row>
    <row r="66" spans="1:10">
      <c r="A66" s="111" t="s">
        <v>70</v>
      </c>
      <c r="B66" s="111" t="s">
        <v>78</v>
      </c>
      <c r="C66" s="111" t="s">
        <v>273</v>
      </c>
      <c r="D66" s="111" t="s">
        <v>41</v>
      </c>
      <c r="E66" s="111" t="s">
        <v>42</v>
      </c>
      <c r="F66" s="111" t="s">
        <v>63</v>
      </c>
      <c r="G66" s="111" t="s">
        <v>94</v>
      </c>
      <c r="H66" s="111" t="s">
        <v>64</v>
      </c>
      <c r="I66" s="113">
        <v>44135</v>
      </c>
      <c r="J66" s="115">
        <v>190</v>
      </c>
    </row>
    <row r="67" spans="1:10">
      <c r="A67" s="111" t="s">
        <v>70</v>
      </c>
      <c r="B67" s="111" t="s">
        <v>78</v>
      </c>
      <c r="C67" s="111" t="s">
        <v>97</v>
      </c>
      <c r="D67" s="111" t="s">
        <v>41</v>
      </c>
      <c r="E67" s="111" t="s">
        <v>42</v>
      </c>
      <c r="F67" s="111" t="s">
        <v>61</v>
      </c>
      <c r="G67" s="111" t="s">
        <v>40</v>
      </c>
      <c r="H67" s="111" t="s">
        <v>98</v>
      </c>
      <c r="I67" s="113">
        <v>44146</v>
      </c>
      <c r="J67" s="115">
        <v>1113</v>
      </c>
    </row>
    <row r="68" spans="1:10">
      <c r="A68" s="111" t="s">
        <v>70</v>
      </c>
      <c r="B68" s="111" t="s">
        <v>78</v>
      </c>
      <c r="C68" s="111" t="s">
        <v>274</v>
      </c>
      <c r="D68" s="111" t="s">
        <v>41</v>
      </c>
      <c r="E68" s="111" t="s">
        <v>42</v>
      </c>
      <c r="F68" s="111" t="s">
        <v>63</v>
      </c>
      <c r="G68" s="111" t="s">
        <v>94</v>
      </c>
      <c r="H68" s="111" t="s">
        <v>64</v>
      </c>
      <c r="I68" s="113">
        <v>44165</v>
      </c>
      <c r="J68" s="115">
        <v>35</v>
      </c>
    </row>
    <row r="69" spans="1:10">
      <c r="A69" s="111" t="s">
        <v>70</v>
      </c>
      <c r="B69" s="111" t="s">
        <v>78</v>
      </c>
      <c r="C69" s="111" t="s">
        <v>97</v>
      </c>
      <c r="D69" s="111" t="s">
        <v>41</v>
      </c>
      <c r="E69" s="111" t="s">
        <v>42</v>
      </c>
      <c r="F69" s="111" t="s">
        <v>61</v>
      </c>
      <c r="G69" s="111" t="s">
        <v>40</v>
      </c>
      <c r="H69" s="111" t="s">
        <v>98</v>
      </c>
      <c r="I69" s="113">
        <v>44181</v>
      </c>
      <c r="J69" s="115">
        <v>2841.64</v>
      </c>
    </row>
    <row r="70" spans="1:10">
      <c r="A70" s="130" t="s">
        <v>70</v>
      </c>
      <c r="B70" s="130" t="s">
        <v>78</v>
      </c>
      <c r="C70" s="130" t="s">
        <v>275</v>
      </c>
      <c r="D70" s="130" t="s">
        <v>41</v>
      </c>
      <c r="E70" s="130" t="s">
        <v>42</v>
      </c>
      <c r="F70" s="130" t="s">
        <v>63</v>
      </c>
      <c r="G70" s="130" t="s">
        <v>276</v>
      </c>
      <c r="H70" s="130" t="s">
        <v>41</v>
      </c>
      <c r="I70" s="131">
        <v>44187</v>
      </c>
      <c r="J70" s="132">
        <v>-2841.64</v>
      </c>
    </row>
    <row r="71" spans="1:10">
      <c r="A71" s="111" t="s">
        <v>70</v>
      </c>
      <c r="B71" s="111" t="s">
        <v>78</v>
      </c>
      <c r="C71" s="111" t="s">
        <v>277</v>
      </c>
      <c r="D71" s="111" t="s">
        <v>41</v>
      </c>
      <c r="E71" s="111" t="s">
        <v>42</v>
      </c>
      <c r="F71" s="111" t="s">
        <v>61</v>
      </c>
      <c r="G71" s="111" t="s">
        <v>40</v>
      </c>
      <c r="H71" s="111" t="s">
        <v>278</v>
      </c>
      <c r="I71" s="113">
        <v>44188</v>
      </c>
      <c r="J71" s="115">
        <v>1844.93</v>
      </c>
    </row>
    <row r="72" spans="1:10">
      <c r="A72" s="111" t="s">
        <v>70</v>
      </c>
      <c r="B72" s="111" t="s">
        <v>78</v>
      </c>
      <c r="C72" s="111" t="s">
        <v>279</v>
      </c>
      <c r="D72" s="111" t="s">
        <v>41</v>
      </c>
      <c r="E72" s="111" t="s">
        <v>42</v>
      </c>
      <c r="F72" s="111" t="s">
        <v>63</v>
      </c>
      <c r="G72" s="111" t="s">
        <v>94</v>
      </c>
      <c r="H72" s="111" t="s">
        <v>64</v>
      </c>
      <c r="I72" s="113">
        <v>44196</v>
      </c>
      <c r="J72" s="115">
        <v>60</v>
      </c>
    </row>
    <row r="73" spans="1:10">
      <c r="A73" s="123" t="s">
        <v>70</v>
      </c>
      <c r="B73" s="123" t="s">
        <v>40</v>
      </c>
      <c r="C73" s="123" t="s">
        <v>40</v>
      </c>
      <c r="D73" s="123" t="s">
        <v>40</v>
      </c>
      <c r="E73" s="123" t="s">
        <v>40</v>
      </c>
      <c r="F73" s="123" t="s">
        <v>40</v>
      </c>
      <c r="G73" s="123" t="s">
        <v>40</v>
      </c>
      <c r="H73" s="123" t="s">
        <v>40</v>
      </c>
      <c r="I73" s="124"/>
      <c r="J73" s="125">
        <v>-901833.66</v>
      </c>
    </row>
    <row r="74" spans="1:10" s="136" customFormat="1">
      <c r="A74" s="133"/>
      <c r="B74" s="133"/>
      <c r="C74" s="133"/>
      <c r="D74" s="133"/>
      <c r="E74" s="133"/>
      <c r="F74" s="133"/>
      <c r="G74" s="133"/>
      <c r="H74" s="133"/>
      <c r="I74" s="134"/>
      <c r="J74" s="135"/>
    </row>
    <row r="75" spans="1:10" s="136" customFormat="1">
      <c r="A75" s="112" t="s">
        <v>280</v>
      </c>
      <c r="B75" s="133"/>
      <c r="C75" s="133"/>
      <c r="D75" s="133"/>
      <c r="E75" s="133"/>
      <c r="F75" s="133"/>
      <c r="G75" s="133"/>
      <c r="H75" s="133"/>
      <c r="I75" s="134"/>
      <c r="J75" s="135"/>
    </row>
    <row r="76" spans="1:10" s="136" customFormat="1">
      <c r="A76" s="112" t="s">
        <v>53</v>
      </c>
      <c r="B76" s="133"/>
      <c r="C76" s="133"/>
      <c r="D76" s="133"/>
      <c r="E76" s="133"/>
      <c r="F76" s="133"/>
      <c r="G76" s="133"/>
      <c r="H76" s="133"/>
      <c r="I76" s="134"/>
      <c r="J76" s="135"/>
    </row>
    <row r="77" spans="1:10">
      <c r="A77" s="111" t="s">
        <v>79</v>
      </c>
      <c r="B77" s="111" t="s">
        <v>80</v>
      </c>
      <c r="C77" s="111" t="s">
        <v>281</v>
      </c>
      <c r="D77" s="111" t="s">
        <v>41</v>
      </c>
      <c r="E77" s="111" t="s">
        <v>42</v>
      </c>
      <c r="F77" s="111" t="s">
        <v>63</v>
      </c>
      <c r="G77" s="111" t="s">
        <v>94</v>
      </c>
      <c r="H77" s="111" t="s">
        <v>64</v>
      </c>
      <c r="I77" s="113">
        <v>43861</v>
      </c>
      <c r="J77" s="115">
        <v>5</v>
      </c>
    </row>
    <row r="78" spans="1:10">
      <c r="A78" s="111" t="s">
        <v>79</v>
      </c>
      <c r="B78" s="111" t="s">
        <v>80</v>
      </c>
      <c r="C78" s="111" t="s">
        <v>282</v>
      </c>
      <c r="D78" s="111" t="s">
        <v>41</v>
      </c>
      <c r="E78" s="111" t="s">
        <v>42</v>
      </c>
      <c r="F78" s="111" t="s">
        <v>63</v>
      </c>
      <c r="G78" s="111" t="s">
        <v>94</v>
      </c>
      <c r="H78" s="111" t="s">
        <v>64</v>
      </c>
      <c r="I78" s="113">
        <v>43861</v>
      </c>
      <c r="J78" s="115">
        <v>5</v>
      </c>
    </row>
    <row r="79" spans="1:10">
      <c r="A79" s="111" t="s">
        <v>79</v>
      </c>
      <c r="B79" s="111" t="s">
        <v>80</v>
      </c>
      <c r="C79" s="111" t="s">
        <v>283</v>
      </c>
      <c r="D79" s="111" t="s">
        <v>41</v>
      </c>
      <c r="E79" s="111" t="s">
        <v>42</v>
      </c>
      <c r="F79" s="111" t="s">
        <v>63</v>
      </c>
      <c r="G79" s="111" t="s">
        <v>94</v>
      </c>
      <c r="H79" s="111" t="s">
        <v>64</v>
      </c>
      <c r="I79" s="113">
        <v>43861</v>
      </c>
      <c r="J79" s="115">
        <v>5</v>
      </c>
    </row>
    <row r="80" spans="1:10">
      <c r="A80" s="111" t="s">
        <v>79</v>
      </c>
      <c r="B80" s="111" t="s">
        <v>80</v>
      </c>
      <c r="C80" s="111" t="s">
        <v>284</v>
      </c>
      <c r="D80" s="111" t="s">
        <v>41</v>
      </c>
      <c r="E80" s="111" t="s">
        <v>42</v>
      </c>
      <c r="F80" s="111" t="s">
        <v>63</v>
      </c>
      <c r="G80" s="111" t="s">
        <v>94</v>
      </c>
      <c r="H80" s="111" t="s">
        <v>64</v>
      </c>
      <c r="I80" s="113">
        <v>43861</v>
      </c>
      <c r="J80" s="115">
        <v>5</v>
      </c>
    </row>
    <row r="81" spans="1:10">
      <c r="A81" s="111" t="s">
        <v>79</v>
      </c>
      <c r="B81" s="111" t="s">
        <v>80</v>
      </c>
      <c r="C81" s="111" t="s">
        <v>285</v>
      </c>
      <c r="D81" s="111" t="s">
        <v>41</v>
      </c>
      <c r="E81" s="111" t="s">
        <v>42</v>
      </c>
      <c r="F81" s="111" t="s">
        <v>63</v>
      </c>
      <c r="G81" s="111" t="s">
        <v>94</v>
      </c>
      <c r="H81" s="111" t="s">
        <v>64</v>
      </c>
      <c r="I81" s="113">
        <v>43861</v>
      </c>
      <c r="J81" s="115">
        <v>5</v>
      </c>
    </row>
    <row r="82" spans="1:10">
      <c r="A82" s="111" t="s">
        <v>79</v>
      </c>
      <c r="B82" s="111" t="s">
        <v>80</v>
      </c>
      <c r="C82" s="111" t="s">
        <v>286</v>
      </c>
      <c r="D82" s="111" t="s">
        <v>41</v>
      </c>
      <c r="E82" s="111" t="s">
        <v>42</v>
      </c>
      <c r="F82" s="111" t="s">
        <v>63</v>
      </c>
      <c r="G82" s="111" t="s">
        <v>287</v>
      </c>
      <c r="H82" s="111" t="s">
        <v>288</v>
      </c>
      <c r="I82" s="113">
        <v>43888</v>
      </c>
      <c r="J82" s="115">
        <v>-54.68</v>
      </c>
    </row>
    <row r="83" spans="1:10">
      <c r="A83" s="111" t="s">
        <v>79</v>
      </c>
      <c r="B83" s="111" t="s">
        <v>80</v>
      </c>
      <c r="C83" s="111" t="s">
        <v>289</v>
      </c>
      <c r="D83" s="111" t="s">
        <v>41</v>
      </c>
      <c r="E83" s="111" t="s">
        <v>42</v>
      </c>
      <c r="F83" s="111" t="s">
        <v>63</v>
      </c>
      <c r="G83" s="111" t="s">
        <v>94</v>
      </c>
      <c r="H83" s="111" t="s">
        <v>64</v>
      </c>
      <c r="I83" s="113">
        <v>43890</v>
      </c>
      <c r="J83" s="115">
        <v>20</v>
      </c>
    </row>
    <row r="84" spans="1:10">
      <c r="A84" s="111" t="s">
        <v>79</v>
      </c>
      <c r="B84" s="111" t="s">
        <v>80</v>
      </c>
      <c r="C84" s="111" t="s">
        <v>290</v>
      </c>
      <c r="D84" s="111" t="s">
        <v>41</v>
      </c>
      <c r="E84" s="111" t="s">
        <v>42</v>
      </c>
      <c r="F84" s="111" t="s">
        <v>63</v>
      </c>
      <c r="G84" s="111" t="s">
        <v>94</v>
      </c>
      <c r="H84" s="111" t="s">
        <v>64</v>
      </c>
      <c r="I84" s="113">
        <v>43890</v>
      </c>
      <c r="J84" s="115">
        <v>5</v>
      </c>
    </row>
    <row r="85" spans="1:10">
      <c r="A85" s="111" t="s">
        <v>79</v>
      </c>
      <c r="B85" s="111" t="s">
        <v>80</v>
      </c>
      <c r="C85" s="111" t="s">
        <v>291</v>
      </c>
      <c r="D85" s="111" t="s">
        <v>41</v>
      </c>
      <c r="E85" s="111" t="s">
        <v>42</v>
      </c>
      <c r="F85" s="111" t="s">
        <v>63</v>
      </c>
      <c r="G85" s="111" t="s">
        <v>94</v>
      </c>
      <c r="H85" s="111" t="s">
        <v>64</v>
      </c>
      <c r="I85" s="113">
        <v>43921</v>
      </c>
      <c r="J85" s="115">
        <v>350</v>
      </c>
    </row>
    <row r="86" spans="1:10">
      <c r="A86" s="111" t="s">
        <v>79</v>
      </c>
      <c r="B86" s="111" t="s">
        <v>80</v>
      </c>
      <c r="C86" s="111" t="s">
        <v>292</v>
      </c>
      <c r="D86" s="111" t="s">
        <v>41</v>
      </c>
      <c r="E86" s="111" t="s">
        <v>42</v>
      </c>
      <c r="F86" s="111" t="s">
        <v>63</v>
      </c>
      <c r="G86" s="111" t="s">
        <v>94</v>
      </c>
      <c r="H86" s="111" t="s">
        <v>64</v>
      </c>
      <c r="I86" s="113">
        <v>43921</v>
      </c>
      <c r="J86" s="115">
        <v>5</v>
      </c>
    </row>
    <row r="87" spans="1:10">
      <c r="A87" s="111" t="s">
        <v>79</v>
      </c>
      <c r="B87" s="111" t="s">
        <v>80</v>
      </c>
      <c r="C87" s="111" t="s">
        <v>293</v>
      </c>
      <c r="D87" s="111" t="s">
        <v>41</v>
      </c>
      <c r="E87" s="111" t="s">
        <v>42</v>
      </c>
      <c r="F87" s="111" t="s">
        <v>63</v>
      </c>
      <c r="G87" s="111" t="s">
        <v>94</v>
      </c>
      <c r="H87" s="111" t="s">
        <v>64</v>
      </c>
      <c r="I87" s="113">
        <v>43951</v>
      </c>
      <c r="J87" s="115">
        <v>5</v>
      </c>
    </row>
    <row r="88" spans="1:10">
      <c r="A88" s="111" t="s">
        <v>79</v>
      </c>
      <c r="B88" s="111" t="s">
        <v>80</v>
      </c>
      <c r="C88" s="111" t="s">
        <v>294</v>
      </c>
      <c r="D88" s="111" t="s">
        <v>41</v>
      </c>
      <c r="E88" s="111" t="s">
        <v>42</v>
      </c>
      <c r="F88" s="111" t="s">
        <v>63</v>
      </c>
      <c r="G88" s="111" t="s">
        <v>94</v>
      </c>
      <c r="H88" s="111" t="s">
        <v>64</v>
      </c>
      <c r="I88" s="113">
        <v>43951</v>
      </c>
      <c r="J88" s="115">
        <v>5</v>
      </c>
    </row>
    <row r="89" spans="1:10">
      <c r="A89" s="111" t="s">
        <v>79</v>
      </c>
      <c r="B89" s="111" t="s">
        <v>80</v>
      </c>
      <c r="C89" s="111" t="s">
        <v>295</v>
      </c>
      <c r="D89" s="111" t="s">
        <v>41</v>
      </c>
      <c r="E89" s="111" t="s">
        <v>42</v>
      </c>
      <c r="F89" s="111" t="s">
        <v>63</v>
      </c>
      <c r="G89" s="111" t="s">
        <v>94</v>
      </c>
      <c r="H89" s="111" t="s">
        <v>64</v>
      </c>
      <c r="I89" s="113">
        <v>43951</v>
      </c>
      <c r="J89" s="115">
        <v>5</v>
      </c>
    </row>
    <row r="90" spans="1:10">
      <c r="A90" s="111" t="s">
        <v>79</v>
      </c>
      <c r="B90" s="111" t="s">
        <v>80</v>
      </c>
      <c r="C90" s="111" t="s">
        <v>296</v>
      </c>
      <c r="D90" s="111" t="s">
        <v>41</v>
      </c>
      <c r="E90" s="111" t="s">
        <v>42</v>
      </c>
      <c r="F90" s="111" t="s">
        <v>63</v>
      </c>
      <c r="G90" s="111" t="s">
        <v>94</v>
      </c>
      <c r="H90" s="111" t="s">
        <v>64</v>
      </c>
      <c r="I90" s="113">
        <v>43951</v>
      </c>
      <c r="J90" s="115">
        <v>5</v>
      </c>
    </row>
    <row r="91" spans="1:10">
      <c r="A91" s="111" t="s">
        <v>79</v>
      </c>
      <c r="B91" s="111" t="s">
        <v>80</v>
      </c>
      <c r="C91" s="111" t="s">
        <v>297</v>
      </c>
      <c r="D91" s="111" t="s">
        <v>41</v>
      </c>
      <c r="E91" s="111" t="s">
        <v>42</v>
      </c>
      <c r="F91" s="111" t="s">
        <v>63</v>
      </c>
      <c r="G91" s="111" t="s">
        <v>94</v>
      </c>
      <c r="H91" s="111" t="s">
        <v>64</v>
      </c>
      <c r="I91" s="113">
        <v>43951</v>
      </c>
      <c r="J91" s="115">
        <v>50</v>
      </c>
    </row>
    <row r="92" spans="1:10">
      <c r="A92" s="111" t="s">
        <v>79</v>
      </c>
      <c r="B92" s="111" t="s">
        <v>80</v>
      </c>
      <c r="C92" s="111" t="s">
        <v>298</v>
      </c>
      <c r="D92" s="111" t="s">
        <v>41</v>
      </c>
      <c r="E92" s="111" t="s">
        <v>42</v>
      </c>
      <c r="F92" s="111" t="s">
        <v>63</v>
      </c>
      <c r="G92" s="111" t="s">
        <v>94</v>
      </c>
      <c r="H92" s="111" t="s">
        <v>64</v>
      </c>
      <c r="I92" s="113">
        <v>43982</v>
      </c>
      <c r="J92" s="115">
        <v>5</v>
      </c>
    </row>
    <row r="93" spans="1:10">
      <c r="A93" s="111" t="s">
        <v>79</v>
      </c>
      <c r="B93" s="111" t="s">
        <v>80</v>
      </c>
      <c r="C93" s="111" t="s">
        <v>299</v>
      </c>
      <c r="D93" s="111" t="s">
        <v>41</v>
      </c>
      <c r="E93" s="111" t="s">
        <v>42</v>
      </c>
      <c r="F93" s="111" t="s">
        <v>63</v>
      </c>
      <c r="G93" s="111" t="s">
        <v>94</v>
      </c>
      <c r="H93" s="111" t="s">
        <v>64</v>
      </c>
      <c r="I93" s="113">
        <v>44012</v>
      </c>
      <c r="J93" s="115">
        <v>5</v>
      </c>
    </row>
    <row r="94" spans="1:10">
      <c r="A94" s="111" t="s">
        <v>79</v>
      </c>
      <c r="B94" s="111" t="s">
        <v>80</v>
      </c>
      <c r="C94" s="111" t="s">
        <v>300</v>
      </c>
      <c r="D94" s="111" t="s">
        <v>41</v>
      </c>
      <c r="E94" s="111" t="s">
        <v>42</v>
      </c>
      <c r="F94" s="111" t="s">
        <v>63</v>
      </c>
      <c r="G94" s="111" t="s">
        <v>94</v>
      </c>
      <c r="H94" s="111" t="s">
        <v>64</v>
      </c>
      <c r="I94" s="113">
        <v>44104</v>
      </c>
      <c r="J94" s="115">
        <v>50</v>
      </c>
    </row>
    <row r="95" spans="1:10">
      <c r="A95" s="111" t="s">
        <v>79</v>
      </c>
      <c r="B95" s="111" t="s">
        <v>80</v>
      </c>
      <c r="C95" s="111" t="s">
        <v>301</v>
      </c>
      <c r="D95" s="111" t="s">
        <v>41</v>
      </c>
      <c r="E95" s="111" t="s">
        <v>42</v>
      </c>
      <c r="F95" s="111" t="s">
        <v>63</v>
      </c>
      <c r="G95" s="111" t="s">
        <v>94</v>
      </c>
      <c r="H95" s="111" t="s">
        <v>64</v>
      </c>
      <c r="I95" s="113">
        <v>44104</v>
      </c>
      <c r="J95" s="115">
        <v>10</v>
      </c>
    </row>
    <row r="96" spans="1:10">
      <c r="A96" s="111" t="s">
        <v>79</v>
      </c>
      <c r="B96" s="111" t="s">
        <v>80</v>
      </c>
      <c r="C96" s="111" t="s">
        <v>302</v>
      </c>
      <c r="D96" s="111" t="s">
        <v>41</v>
      </c>
      <c r="E96" s="111" t="s">
        <v>42</v>
      </c>
      <c r="F96" s="111" t="s">
        <v>63</v>
      </c>
      <c r="G96" s="111" t="s">
        <v>94</v>
      </c>
      <c r="H96" s="111" t="s">
        <v>64</v>
      </c>
      <c r="I96" s="113">
        <v>44104</v>
      </c>
      <c r="J96" s="115">
        <v>5</v>
      </c>
    </row>
    <row r="97" spans="1:10">
      <c r="A97" s="111" t="s">
        <v>79</v>
      </c>
      <c r="B97" s="111" t="s">
        <v>80</v>
      </c>
      <c r="C97" s="111" t="s">
        <v>303</v>
      </c>
      <c r="D97" s="111" t="s">
        <v>41</v>
      </c>
      <c r="E97" s="111" t="s">
        <v>42</v>
      </c>
      <c r="F97" s="111" t="s">
        <v>63</v>
      </c>
      <c r="G97" s="111" t="s">
        <v>94</v>
      </c>
      <c r="H97" s="111" t="s">
        <v>64</v>
      </c>
      <c r="I97" s="113">
        <v>44165</v>
      </c>
      <c r="J97" s="115">
        <v>50</v>
      </c>
    </row>
    <row r="98" spans="1:10">
      <c r="A98" s="111" t="s">
        <v>79</v>
      </c>
      <c r="B98" s="111" t="s">
        <v>80</v>
      </c>
      <c r="C98" s="111" t="s">
        <v>304</v>
      </c>
      <c r="D98" s="111" t="s">
        <v>41</v>
      </c>
      <c r="E98" s="111" t="s">
        <v>42</v>
      </c>
      <c r="F98" s="111" t="s">
        <v>63</v>
      </c>
      <c r="G98" s="111" t="s">
        <v>94</v>
      </c>
      <c r="H98" s="111" t="s">
        <v>64</v>
      </c>
      <c r="I98" s="113">
        <v>44165</v>
      </c>
      <c r="J98" s="115">
        <v>5</v>
      </c>
    </row>
    <row r="99" spans="1:10">
      <c r="A99" s="111" t="s">
        <v>79</v>
      </c>
      <c r="B99" s="111" t="s">
        <v>80</v>
      </c>
      <c r="C99" s="111" t="s">
        <v>305</v>
      </c>
      <c r="D99" s="111" t="s">
        <v>41</v>
      </c>
      <c r="E99" s="111" t="s">
        <v>42</v>
      </c>
      <c r="F99" s="111" t="s">
        <v>63</v>
      </c>
      <c r="G99" s="111" t="s">
        <v>94</v>
      </c>
      <c r="H99" s="111" t="s">
        <v>64</v>
      </c>
      <c r="I99" s="113">
        <v>44165</v>
      </c>
      <c r="J99" s="115">
        <v>5</v>
      </c>
    </row>
    <row r="100" spans="1:10">
      <c r="A100" s="111" t="s">
        <v>79</v>
      </c>
      <c r="B100" s="111" t="s">
        <v>80</v>
      </c>
      <c r="C100" s="111" t="s">
        <v>306</v>
      </c>
      <c r="D100" s="111" t="s">
        <v>41</v>
      </c>
      <c r="E100" s="111" t="s">
        <v>42</v>
      </c>
      <c r="F100" s="111" t="s">
        <v>63</v>
      </c>
      <c r="G100" s="111" t="s">
        <v>94</v>
      </c>
      <c r="H100" s="111" t="s">
        <v>64</v>
      </c>
      <c r="I100" s="113">
        <v>44196</v>
      </c>
      <c r="J100" s="115">
        <v>50</v>
      </c>
    </row>
    <row r="101" spans="1:10">
      <c r="A101" s="111" t="s">
        <v>79</v>
      </c>
      <c r="B101" s="111" t="s">
        <v>80</v>
      </c>
      <c r="C101" s="111" t="s">
        <v>307</v>
      </c>
      <c r="D101" s="111" t="s">
        <v>41</v>
      </c>
      <c r="E101" s="111" t="s">
        <v>42</v>
      </c>
      <c r="F101" s="111" t="s">
        <v>63</v>
      </c>
      <c r="G101" s="111" t="s">
        <v>94</v>
      </c>
      <c r="H101" s="111" t="s">
        <v>64</v>
      </c>
      <c r="I101" s="113">
        <v>44196</v>
      </c>
      <c r="J101" s="115">
        <v>36.75</v>
      </c>
    </row>
    <row r="102" spans="1:10">
      <c r="A102" s="123" t="s">
        <v>79</v>
      </c>
      <c r="B102" s="123" t="s">
        <v>40</v>
      </c>
      <c r="C102" s="123" t="s">
        <v>40</v>
      </c>
      <c r="D102" s="123" t="s">
        <v>40</v>
      </c>
      <c r="E102" s="123" t="s">
        <v>40</v>
      </c>
      <c r="F102" s="123" t="s">
        <v>40</v>
      </c>
      <c r="G102" s="123" t="s">
        <v>40</v>
      </c>
      <c r="H102" s="123" t="s">
        <v>40</v>
      </c>
      <c r="I102" s="124"/>
      <c r="J102" s="125">
        <v>642.07000000000005</v>
      </c>
    </row>
    <row r="103" spans="1:10" s="136" customFormat="1">
      <c r="A103" s="133"/>
      <c r="B103" s="133"/>
      <c r="C103" s="133"/>
      <c r="D103" s="133"/>
      <c r="E103" s="133"/>
      <c r="F103" s="133"/>
      <c r="G103" s="133"/>
      <c r="H103" s="133"/>
      <c r="I103" s="134"/>
      <c r="J103" s="135"/>
    </row>
    <row r="104" spans="1:10" s="136" customFormat="1">
      <c r="A104" s="112" t="s">
        <v>308</v>
      </c>
      <c r="B104" s="133"/>
      <c r="C104" s="133"/>
      <c r="D104" s="133"/>
      <c r="E104" s="133"/>
      <c r="F104" s="133"/>
      <c r="G104" s="133"/>
      <c r="H104" s="133"/>
      <c r="I104" s="134"/>
      <c r="J104" s="135"/>
    </row>
    <row r="105" spans="1:10" s="136" customFormat="1">
      <c r="A105" s="112" t="s">
        <v>53</v>
      </c>
      <c r="B105" s="133"/>
      <c r="C105" s="133"/>
      <c r="D105" s="133"/>
      <c r="E105" s="133"/>
      <c r="F105" s="133"/>
      <c r="G105" s="133"/>
      <c r="H105" s="133"/>
      <c r="I105" s="134"/>
      <c r="J105" s="135"/>
    </row>
    <row r="106" spans="1:10">
      <c r="A106" s="111" t="s">
        <v>72</v>
      </c>
      <c r="B106" s="111" t="s">
        <v>81</v>
      </c>
      <c r="C106" s="111" t="s">
        <v>130</v>
      </c>
      <c r="D106" s="111" t="s">
        <v>41</v>
      </c>
      <c r="E106" s="111" t="s">
        <v>42</v>
      </c>
      <c r="F106" s="111" t="s">
        <v>61</v>
      </c>
      <c r="G106" s="111" t="s">
        <v>40</v>
      </c>
      <c r="H106" s="111" t="s">
        <v>98</v>
      </c>
      <c r="I106" s="113">
        <v>43858</v>
      </c>
      <c r="J106" s="115">
        <v>3500</v>
      </c>
    </row>
    <row r="107" spans="1:10">
      <c r="A107" s="111" t="s">
        <v>72</v>
      </c>
      <c r="B107" s="111" t="s">
        <v>81</v>
      </c>
      <c r="C107" s="111" t="s">
        <v>130</v>
      </c>
      <c r="D107" s="111" t="s">
        <v>41</v>
      </c>
      <c r="E107" s="111" t="s">
        <v>42</v>
      </c>
      <c r="F107" s="111" t="s">
        <v>61</v>
      </c>
      <c r="G107" s="111" t="s">
        <v>40</v>
      </c>
      <c r="H107" s="111" t="s">
        <v>309</v>
      </c>
      <c r="I107" s="113">
        <v>43861</v>
      </c>
      <c r="J107" s="115">
        <v>15000</v>
      </c>
    </row>
    <row r="108" spans="1:10">
      <c r="A108" s="111" t="s">
        <v>72</v>
      </c>
      <c r="B108" s="111" t="s">
        <v>81</v>
      </c>
      <c r="C108" s="111" t="s">
        <v>310</v>
      </c>
      <c r="D108" s="111" t="s">
        <v>41</v>
      </c>
      <c r="E108" s="111" t="s">
        <v>42</v>
      </c>
      <c r="F108" s="111" t="s">
        <v>63</v>
      </c>
      <c r="G108" s="111" t="s">
        <v>94</v>
      </c>
      <c r="H108" s="111" t="s">
        <v>64</v>
      </c>
      <c r="I108" s="113">
        <v>43861</v>
      </c>
      <c r="J108" s="115">
        <v>500</v>
      </c>
    </row>
    <row r="109" spans="1:10">
      <c r="A109" s="111" t="s">
        <v>72</v>
      </c>
      <c r="B109" s="111" t="s">
        <v>81</v>
      </c>
      <c r="C109" s="111" t="s">
        <v>311</v>
      </c>
      <c r="D109" s="111" t="s">
        <v>41</v>
      </c>
      <c r="E109" s="111" t="s">
        <v>42</v>
      </c>
      <c r="F109" s="111" t="s">
        <v>63</v>
      </c>
      <c r="G109" s="111" t="s">
        <v>94</v>
      </c>
      <c r="H109" s="111" t="s">
        <v>64</v>
      </c>
      <c r="I109" s="113">
        <v>43861</v>
      </c>
      <c r="J109" s="115">
        <v>405.63</v>
      </c>
    </row>
    <row r="110" spans="1:10">
      <c r="A110" s="111" t="s">
        <v>72</v>
      </c>
      <c r="B110" s="111" t="s">
        <v>81</v>
      </c>
      <c r="C110" s="111" t="s">
        <v>312</v>
      </c>
      <c r="D110" s="111" t="s">
        <v>41</v>
      </c>
      <c r="E110" s="111" t="s">
        <v>42</v>
      </c>
      <c r="F110" s="111" t="s">
        <v>63</v>
      </c>
      <c r="G110" s="111" t="s">
        <v>94</v>
      </c>
      <c r="H110" s="111" t="s">
        <v>64</v>
      </c>
      <c r="I110" s="113">
        <v>43861</v>
      </c>
      <c r="J110" s="115">
        <v>109.98</v>
      </c>
    </row>
    <row r="111" spans="1:10">
      <c r="A111" s="111" t="s">
        <v>72</v>
      </c>
      <c r="B111" s="111" t="s">
        <v>81</v>
      </c>
      <c r="C111" s="111" t="s">
        <v>313</v>
      </c>
      <c r="D111" s="111" t="s">
        <v>41</v>
      </c>
      <c r="E111" s="111" t="s">
        <v>42</v>
      </c>
      <c r="F111" s="111" t="s">
        <v>63</v>
      </c>
      <c r="G111" s="111" t="s">
        <v>94</v>
      </c>
      <c r="H111" s="111" t="s">
        <v>64</v>
      </c>
      <c r="I111" s="113">
        <v>43890</v>
      </c>
      <c r="J111" s="115">
        <v>33.020000000000003</v>
      </c>
    </row>
    <row r="112" spans="1:10">
      <c r="A112" s="111" t="s">
        <v>72</v>
      </c>
      <c r="B112" s="111" t="s">
        <v>81</v>
      </c>
      <c r="C112" s="111" t="s">
        <v>130</v>
      </c>
      <c r="D112" s="111" t="s">
        <v>41</v>
      </c>
      <c r="E112" s="111" t="s">
        <v>42</v>
      </c>
      <c r="F112" s="111" t="s">
        <v>61</v>
      </c>
      <c r="G112" s="111" t="s">
        <v>40</v>
      </c>
      <c r="H112" s="111" t="s">
        <v>98</v>
      </c>
      <c r="I112" s="113">
        <v>43923</v>
      </c>
      <c r="J112" s="115">
        <v>7500</v>
      </c>
    </row>
    <row r="113" spans="1:10">
      <c r="A113" s="111" t="s">
        <v>72</v>
      </c>
      <c r="B113" s="111" t="s">
        <v>81</v>
      </c>
      <c r="C113" s="111" t="s">
        <v>130</v>
      </c>
      <c r="D113" s="111" t="s">
        <v>41</v>
      </c>
      <c r="E113" s="111" t="s">
        <v>42</v>
      </c>
      <c r="F113" s="111" t="s">
        <v>61</v>
      </c>
      <c r="G113" s="111" t="s">
        <v>40</v>
      </c>
      <c r="H113" s="111" t="s">
        <v>98</v>
      </c>
      <c r="I113" s="113">
        <v>43923</v>
      </c>
      <c r="J113" s="115">
        <v>10000</v>
      </c>
    </row>
    <row r="114" spans="1:10">
      <c r="A114" s="130" t="s">
        <v>72</v>
      </c>
      <c r="B114" s="130" t="s">
        <v>81</v>
      </c>
      <c r="C114" s="130" t="s">
        <v>142</v>
      </c>
      <c r="D114" s="130" t="s">
        <v>41</v>
      </c>
      <c r="E114" s="130" t="s">
        <v>42</v>
      </c>
      <c r="F114" s="130" t="s">
        <v>63</v>
      </c>
      <c r="G114" s="130" t="s">
        <v>195</v>
      </c>
      <c r="H114" s="130" t="s">
        <v>41</v>
      </c>
      <c r="I114" s="131">
        <v>43921</v>
      </c>
      <c r="J114" s="132">
        <v>5000</v>
      </c>
    </row>
    <row r="115" spans="1:10">
      <c r="A115" s="130" t="s">
        <v>72</v>
      </c>
      <c r="B115" s="130" t="s">
        <v>81</v>
      </c>
      <c r="C115" s="130" t="s">
        <v>142</v>
      </c>
      <c r="D115" s="130" t="s">
        <v>41</v>
      </c>
      <c r="E115" s="130" t="s">
        <v>42</v>
      </c>
      <c r="F115" s="130" t="s">
        <v>63</v>
      </c>
      <c r="G115" s="130" t="s">
        <v>195</v>
      </c>
      <c r="H115" s="130" t="s">
        <v>41</v>
      </c>
      <c r="I115" s="131">
        <v>43921</v>
      </c>
      <c r="J115" s="132">
        <v>2000</v>
      </c>
    </row>
    <row r="116" spans="1:10">
      <c r="A116" s="111" t="s">
        <v>72</v>
      </c>
      <c r="B116" s="111" t="s">
        <v>81</v>
      </c>
      <c r="C116" s="111" t="s">
        <v>97</v>
      </c>
      <c r="D116" s="111" t="s">
        <v>41</v>
      </c>
      <c r="E116" s="111" t="s">
        <v>42</v>
      </c>
      <c r="F116" s="111" t="s">
        <v>61</v>
      </c>
      <c r="G116" s="111" t="s">
        <v>40</v>
      </c>
      <c r="H116" s="111" t="s">
        <v>98</v>
      </c>
      <c r="I116" s="113">
        <v>43951</v>
      </c>
      <c r="J116" s="115">
        <v>5000</v>
      </c>
    </row>
    <row r="117" spans="1:10">
      <c r="A117" s="111" t="s">
        <v>72</v>
      </c>
      <c r="B117" s="111" t="s">
        <v>81</v>
      </c>
      <c r="C117" s="111" t="s">
        <v>130</v>
      </c>
      <c r="D117" s="111" t="s">
        <v>41</v>
      </c>
      <c r="E117" s="111" t="s">
        <v>42</v>
      </c>
      <c r="F117" s="111" t="s">
        <v>61</v>
      </c>
      <c r="G117" s="111" t="s">
        <v>40</v>
      </c>
      <c r="H117" s="111" t="s">
        <v>98</v>
      </c>
      <c r="I117" s="113">
        <v>43991</v>
      </c>
      <c r="J117" s="115">
        <v>1591.9</v>
      </c>
    </row>
    <row r="118" spans="1:10">
      <c r="A118" s="130" t="s">
        <v>72</v>
      </c>
      <c r="B118" s="130" t="s">
        <v>81</v>
      </c>
      <c r="C118" s="130" t="s">
        <v>142</v>
      </c>
      <c r="D118" s="130" t="s">
        <v>41</v>
      </c>
      <c r="E118" s="130" t="s">
        <v>42</v>
      </c>
      <c r="F118" s="130" t="s">
        <v>63</v>
      </c>
      <c r="G118" s="130" t="s">
        <v>119</v>
      </c>
      <c r="H118" s="130" t="s">
        <v>65</v>
      </c>
      <c r="I118" s="131">
        <v>44012</v>
      </c>
      <c r="J118" s="132">
        <v>750</v>
      </c>
    </row>
    <row r="119" spans="1:10">
      <c r="A119" s="111" t="s">
        <v>72</v>
      </c>
      <c r="B119" s="111" t="s">
        <v>81</v>
      </c>
      <c r="C119" s="111" t="s">
        <v>314</v>
      </c>
      <c r="D119" s="111" t="s">
        <v>41</v>
      </c>
      <c r="E119" s="111" t="s">
        <v>42</v>
      </c>
      <c r="F119" s="111" t="s">
        <v>61</v>
      </c>
      <c r="G119" s="111" t="s">
        <v>40</v>
      </c>
      <c r="H119" s="111" t="s">
        <v>315</v>
      </c>
      <c r="I119" s="113">
        <v>44018</v>
      </c>
      <c r="J119" s="115">
        <v>45000</v>
      </c>
    </row>
    <row r="120" spans="1:10">
      <c r="A120" s="111" t="s">
        <v>72</v>
      </c>
      <c r="B120" s="111" t="s">
        <v>81</v>
      </c>
      <c r="C120" s="111" t="s">
        <v>316</v>
      </c>
      <c r="D120" s="111" t="s">
        <v>41</v>
      </c>
      <c r="E120" s="111" t="s">
        <v>42</v>
      </c>
      <c r="F120" s="111" t="s">
        <v>61</v>
      </c>
      <c r="G120" s="111" t="s">
        <v>40</v>
      </c>
      <c r="H120" s="111" t="s">
        <v>98</v>
      </c>
      <c r="I120" s="113">
        <v>44035</v>
      </c>
      <c r="J120" s="115">
        <v>1023</v>
      </c>
    </row>
    <row r="121" spans="1:10">
      <c r="A121" s="111" t="s">
        <v>72</v>
      </c>
      <c r="B121" s="111" t="s">
        <v>81</v>
      </c>
      <c r="C121" s="111" t="s">
        <v>104</v>
      </c>
      <c r="D121" s="111" t="s">
        <v>41</v>
      </c>
      <c r="E121" s="111" t="s">
        <v>42</v>
      </c>
      <c r="F121" s="111" t="s">
        <v>61</v>
      </c>
      <c r="G121" s="111" t="s">
        <v>40</v>
      </c>
      <c r="H121" s="111" t="s">
        <v>98</v>
      </c>
      <c r="I121" s="113">
        <v>44061</v>
      </c>
      <c r="J121" s="115">
        <v>2280.2199999999998</v>
      </c>
    </row>
    <row r="122" spans="1:10">
      <c r="A122" s="130" t="s">
        <v>72</v>
      </c>
      <c r="B122" s="130" t="s">
        <v>81</v>
      </c>
      <c r="C122" s="130" t="s">
        <v>317</v>
      </c>
      <c r="D122" s="130" t="s">
        <v>41</v>
      </c>
      <c r="E122" s="130" t="s">
        <v>42</v>
      </c>
      <c r="F122" s="130" t="s">
        <v>63</v>
      </c>
      <c r="G122" s="130" t="s">
        <v>128</v>
      </c>
      <c r="H122" s="130" t="s">
        <v>71</v>
      </c>
      <c r="I122" s="131">
        <v>44104</v>
      </c>
      <c r="J122" s="132">
        <v>-15000</v>
      </c>
    </row>
    <row r="123" spans="1:10">
      <c r="A123" s="130" t="s">
        <v>72</v>
      </c>
      <c r="B123" s="130" t="s">
        <v>81</v>
      </c>
      <c r="C123" s="130" t="s">
        <v>317</v>
      </c>
      <c r="D123" s="130" t="s">
        <v>41</v>
      </c>
      <c r="E123" s="130" t="s">
        <v>42</v>
      </c>
      <c r="F123" s="130" t="s">
        <v>63</v>
      </c>
      <c r="G123" s="130" t="s">
        <v>128</v>
      </c>
      <c r="H123" s="130" t="s">
        <v>41</v>
      </c>
      <c r="I123" s="131">
        <v>44104</v>
      </c>
      <c r="J123" s="132">
        <v>5000</v>
      </c>
    </row>
    <row r="124" spans="1:10">
      <c r="A124" s="111" t="s">
        <v>72</v>
      </c>
      <c r="B124" s="111" t="s">
        <v>81</v>
      </c>
      <c r="C124" s="111" t="s">
        <v>130</v>
      </c>
      <c r="D124" s="111" t="s">
        <v>41</v>
      </c>
      <c r="E124" s="111" t="s">
        <v>42</v>
      </c>
      <c r="F124" s="111" t="s">
        <v>61</v>
      </c>
      <c r="G124" s="111" t="s">
        <v>40</v>
      </c>
      <c r="H124" s="111" t="s">
        <v>98</v>
      </c>
      <c r="I124" s="113">
        <v>44137</v>
      </c>
      <c r="J124" s="115">
        <v>36000</v>
      </c>
    </row>
    <row r="125" spans="1:10">
      <c r="A125" s="111" t="s">
        <v>72</v>
      </c>
      <c r="B125" s="111" t="s">
        <v>81</v>
      </c>
      <c r="C125" s="111" t="s">
        <v>318</v>
      </c>
      <c r="D125" s="111" t="s">
        <v>41</v>
      </c>
      <c r="E125" s="111" t="s">
        <v>42</v>
      </c>
      <c r="F125" s="111" t="s">
        <v>63</v>
      </c>
      <c r="G125" s="111" t="s">
        <v>94</v>
      </c>
      <c r="H125" s="111" t="s">
        <v>64</v>
      </c>
      <c r="I125" s="113">
        <v>44165</v>
      </c>
      <c r="J125" s="115">
        <v>500</v>
      </c>
    </row>
    <row r="126" spans="1:10">
      <c r="A126" s="111" t="s">
        <v>72</v>
      </c>
      <c r="B126" s="111" t="s">
        <v>81</v>
      </c>
      <c r="C126" s="111" t="s">
        <v>319</v>
      </c>
      <c r="D126" s="111" t="s">
        <v>41</v>
      </c>
      <c r="E126" s="111" t="s">
        <v>42</v>
      </c>
      <c r="F126" s="111" t="s">
        <v>61</v>
      </c>
      <c r="G126" s="111" t="s">
        <v>40</v>
      </c>
      <c r="H126" s="111" t="s">
        <v>320</v>
      </c>
      <c r="I126" s="113">
        <v>44172</v>
      </c>
      <c r="J126" s="115">
        <v>79456.52</v>
      </c>
    </row>
    <row r="127" spans="1:10">
      <c r="A127" s="130" t="s">
        <v>72</v>
      </c>
      <c r="B127" s="130" t="s">
        <v>81</v>
      </c>
      <c r="C127" s="130" t="s">
        <v>321</v>
      </c>
      <c r="D127" s="130" t="s">
        <v>41</v>
      </c>
      <c r="E127" s="130" t="s">
        <v>42</v>
      </c>
      <c r="F127" s="130" t="s">
        <v>63</v>
      </c>
      <c r="G127" s="130" t="s">
        <v>143</v>
      </c>
      <c r="H127" s="130" t="s">
        <v>66</v>
      </c>
      <c r="I127" s="131">
        <v>44196</v>
      </c>
      <c r="J127" s="132">
        <v>150000</v>
      </c>
    </row>
    <row r="128" spans="1:10">
      <c r="A128" s="123" t="s">
        <v>72</v>
      </c>
      <c r="B128" s="123" t="s">
        <v>40</v>
      </c>
      <c r="C128" s="123" t="s">
        <v>40</v>
      </c>
      <c r="D128" s="123" t="s">
        <v>40</v>
      </c>
      <c r="E128" s="123" t="s">
        <v>40</v>
      </c>
      <c r="F128" s="123" t="s">
        <v>40</v>
      </c>
      <c r="G128" s="123" t="s">
        <v>40</v>
      </c>
      <c r="H128" s="123" t="s">
        <v>40</v>
      </c>
      <c r="I128" s="124"/>
      <c r="J128" s="125">
        <v>355650.27</v>
      </c>
    </row>
    <row r="129" spans="1:10" s="136" customFormat="1">
      <c r="A129" s="133"/>
      <c r="B129" s="133"/>
      <c r="C129" s="133"/>
      <c r="D129" s="133"/>
      <c r="E129" s="133"/>
      <c r="F129" s="133"/>
      <c r="G129" s="133"/>
      <c r="H129" s="133"/>
      <c r="I129" s="134"/>
      <c r="J129" s="135"/>
    </row>
    <row r="130" spans="1:10" s="136" customFormat="1">
      <c r="A130" s="112" t="s">
        <v>322</v>
      </c>
      <c r="B130" s="133"/>
      <c r="C130" s="133"/>
      <c r="D130" s="133"/>
      <c r="E130" s="133"/>
      <c r="F130" s="133"/>
      <c r="G130" s="133"/>
      <c r="H130" s="133"/>
      <c r="I130" s="134"/>
      <c r="J130" s="135"/>
    </row>
    <row r="131" spans="1:10" s="136" customFormat="1">
      <c r="A131" s="112" t="s">
        <v>53</v>
      </c>
      <c r="B131" s="133"/>
      <c r="C131" s="133"/>
      <c r="D131" s="133"/>
      <c r="E131" s="133"/>
      <c r="F131" s="133"/>
      <c r="G131" s="133"/>
      <c r="H131" s="133"/>
      <c r="I131" s="134"/>
      <c r="J131" s="135"/>
    </row>
    <row r="132" spans="1:10">
      <c r="A132" s="111" t="s">
        <v>82</v>
      </c>
      <c r="B132" s="111" t="s">
        <v>83</v>
      </c>
      <c r="C132" s="111" t="s">
        <v>323</v>
      </c>
      <c r="D132" s="111" t="s">
        <v>41</v>
      </c>
      <c r="E132" s="111" t="s">
        <v>42</v>
      </c>
      <c r="F132" s="111" t="s">
        <v>63</v>
      </c>
      <c r="G132" s="111" t="s">
        <v>94</v>
      </c>
      <c r="H132" s="111" t="s">
        <v>64</v>
      </c>
      <c r="I132" s="113">
        <v>43861</v>
      </c>
      <c r="J132" s="115">
        <v>5</v>
      </c>
    </row>
    <row r="133" spans="1:10">
      <c r="A133" s="111" t="s">
        <v>82</v>
      </c>
      <c r="B133" s="111" t="s">
        <v>83</v>
      </c>
      <c r="C133" s="111" t="s">
        <v>324</v>
      </c>
      <c r="D133" s="111" t="s">
        <v>41</v>
      </c>
      <c r="E133" s="111" t="s">
        <v>42</v>
      </c>
      <c r="F133" s="111" t="s">
        <v>63</v>
      </c>
      <c r="G133" s="111" t="s">
        <v>94</v>
      </c>
      <c r="H133" s="111" t="s">
        <v>64</v>
      </c>
      <c r="I133" s="113">
        <v>44165</v>
      </c>
      <c r="J133" s="115">
        <v>50</v>
      </c>
    </row>
    <row r="134" spans="1:10">
      <c r="A134" s="123" t="s">
        <v>82</v>
      </c>
      <c r="B134" s="123" t="s">
        <v>40</v>
      </c>
      <c r="C134" s="123" t="s">
        <v>40</v>
      </c>
      <c r="D134" s="123" t="s">
        <v>40</v>
      </c>
      <c r="E134" s="123" t="s">
        <v>40</v>
      </c>
      <c r="F134" s="123" t="s">
        <v>40</v>
      </c>
      <c r="G134" s="123" t="s">
        <v>40</v>
      </c>
      <c r="H134" s="123" t="s">
        <v>40</v>
      </c>
      <c r="I134" s="124"/>
      <c r="J134" s="125">
        <v>55</v>
      </c>
    </row>
    <row r="135" spans="1:10" s="136" customFormat="1">
      <c r="A135" s="133"/>
      <c r="B135" s="133"/>
      <c r="C135" s="133"/>
      <c r="D135" s="133"/>
      <c r="E135" s="133"/>
      <c r="F135" s="133"/>
      <c r="G135" s="133"/>
      <c r="H135" s="133"/>
      <c r="I135" s="134"/>
      <c r="J135" s="135"/>
    </row>
    <row r="136" spans="1:10" s="136" customFormat="1">
      <c r="A136" s="112" t="s">
        <v>325</v>
      </c>
      <c r="B136" s="133"/>
      <c r="C136" s="133"/>
      <c r="D136" s="133"/>
      <c r="E136" s="133"/>
      <c r="F136" s="133"/>
      <c r="G136" s="133"/>
      <c r="H136" s="133"/>
      <c r="I136" s="134"/>
      <c r="J136" s="135"/>
    </row>
    <row r="137" spans="1:10" s="136" customFormat="1">
      <c r="A137" s="112" t="s">
        <v>53</v>
      </c>
      <c r="B137" s="133"/>
      <c r="C137" s="133"/>
      <c r="D137" s="133"/>
      <c r="E137" s="133"/>
      <c r="F137" s="133"/>
      <c r="G137" s="133"/>
      <c r="H137" s="133"/>
      <c r="I137" s="134"/>
      <c r="J137" s="135"/>
    </row>
    <row r="138" spans="1:10">
      <c r="A138" s="111" t="s">
        <v>84</v>
      </c>
      <c r="B138" s="111" t="s">
        <v>85</v>
      </c>
      <c r="C138" s="111" t="s">
        <v>130</v>
      </c>
      <c r="D138" s="111" t="s">
        <v>41</v>
      </c>
      <c r="E138" s="111" t="s">
        <v>42</v>
      </c>
      <c r="F138" s="111" t="s">
        <v>61</v>
      </c>
      <c r="G138" s="111" t="s">
        <v>40</v>
      </c>
      <c r="H138" s="111" t="s">
        <v>98</v>
      </c>
      <c r="I138" s="113">
        <v>44070</v>
      </c>
      <c r="J138" s="115">
        <v>10000</v>
      </c>
    </row>
    <row r="139" spans="1:10">
      <c r="A139" s="111" t="s">
        <v>84</v>
      </c>
      <c r="B139" s="111" t="s">
        <v>85</v>
      </c>
      <c r="C139" s="111" t="s">
        <v>97</v>
      </c>
      <c r="D139" s="111" t="s">
        <v>41</v>
      </c>
      <c r="E139" s="111" t="s">
        <v>42</v>
      </c>
      <c r="F139" s="111" t="s">
        <v>61</v>
      </c>
      <c r="G139" s="111" t="s">
        <v>40</v>
      </c>
      <c r="H139" s="111" t="s">
        <v>98</v>
      </c>
      <c r="I139" s="113">
        <v>44091</v>
      </c>
      <c r="J139" s="115">
        <v>4241.6000000000004</v>
      </c>
    </row>
    <row r="140" spans="1:10">
      <c r="A140" s="123" t="s">
        <v>84</v>
      </c>
      <c r="B140" s="123" t="s">
        <v>40</v>
      </c>
      <c r="C140" s="123" t="s">
        <v>40</v>
      </c>
      <c r="D140" s="123" t="s">
        <v>40</v>
      </c>
      <c r="E140" s="123" t="s">
        <v>40</v>
      </c>
      <c r="F140" s="123" t="s">
        <v>40</v>
      </c>
      <c r="G140" s="123" t="s">
        <v>40</v>
      </c>
      <c r="H140" s="123" t="s">
        <v>40</v>
      </c>
      <c r="I140" s="124"/>
      <c r="J140" s="125">
        <v>14241.6</v>
      </c>
    </row>
    <row r="141" spans="1:10">
      <c r="A141"/>
      <c r="B141"/>
      <c r="C141"/>
      <c r="D141"/>
      <c r="E141"/>
      <c r="F141"/>
      <c r="G141"/>
      <c r="H141"/>
      <c r="I141"/>
      <c r="J141"/>
    </row>
    <row r="142" spans="1:10">
      <c r="A142" s="112" t="s">
        <v>326</v>
      </c>
      <c r="B142"/>
      <c r="C142"/>
      <c r="D142"/>
      <c r="E142"/>
      <c r="F142"/>
      <c r="G142"/>
      <c r="H142"/>
      <c r="I142"/>
      <c r="J142"/>
    </row>
    <row r="143" spans="1:10">
      <c r="A143" s="112" t="s">
        <v>53</v>
      </c>
      <c r="B143"/>
      <c r="C143"/>
      <c r="D143"/>
      <c r="E143"/>
      <c r="F143"/>
      <c r="G143"/>
      <c r="H143"/>
      <c r="I143"/>
      <c r="J143"/>
    </row>
    <row r="144" spans="1:10">
      <c r="A144" s="128">
        <v>18490424</v>
      </c>
      <c r="B144" s="123" t="s">
        <v>88</v>
      </c>
      <c r="C144" s="123"/>
      <c r="D144" s="123"/>
      <c r="E144" s="123"/>
      <c r="F144" s="123"/>
      <c r="G144" s="123"/>
      <c r="H144" s="123"/>
      <c r="I144" s="123"/>
      <c r="J144" s="125">
        <v>797554.49</v>
      </c>
    </row>
    <row r="145" spans="1:10">
      <c r="A145"/>
      <c r="B145"/>
      <c r="C145"/>
      <c r="D145"/>
      <c r="E145"/>
      <c r="F145"/>
      <c r="G145"/>
      <c r="H145"/>
      <c r="I145"/>
      <c r="J145"/>
    </row>
    <row r="146" spans="1:10">
      <c r="A146" s="112" t="s">
        <v>327</v>
      </c>
      <c r="B146"/>
      <c r="C146"/>
      <c r="D146"/>
      <c r="E146"/>
      <c r="F146"/>
      <c r="G146"/>
      <c r="H146"/>
      <c r="I146"/>
      <c r="J146"/>
    </row>
    <row r="147" spans="1:10">
      <c r="A147" s="112" t="s">
        <v>53</v>
      </c>
      <c r="B147"/>
      <c r="C147"/>
      <c r="D147"/>
      <c r="E147"/>
      <c r="F147"/>
      <c r="G147"/>
      <c r="H147"/>
      <c r="I147"/>
      <c r="J147"/>
    </row>
    <row r="148" spans="1:10">
      <c r="A148" s="128">
        <v>18490425</v>
      </c>
      <c r="B148" s="123" t="s">
        <v>89</v>
      </c>
      <c r="C148" s="123"/>
      <c r="D148" s="123"/>
      <c r="E148" s="123"/>
      <c r="F148" s="123"/>
      <c r="G148" s="123"/>
      <c r="H148" s="123"/>
      <c r="I148" s="123"/>
      <c r="J148" s="125">
        <v>-7304.01</v>
      </c>
    </row>
  </sheetData>
  <pageMargins left="0.7" right="0.7" top="0.75" bottom="0.75" header="0.3" footer="0.3"/>
  <customProperties>
    <customPr name="_pios_id" r:id="rId1"/>
  </customPropertie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2"/>
  <sheetViews>
    <sheetView zoomScale="80" zoomScaleNormal="80" workbookViewId="0">
      <pane xSplit="1" ySplit="5" topLeftCell="B108" activePane="bottomRight" state="frozen"/>
      <selection activeCell="C14" sqref="C14"/>
      <selection pane="topRight" activeCell="C14" sqref="C14"/>
      <selection pane="bottomLeft" activeCell="C14" sqref="C14"/>
      <selection pane="bottomRight" activeCell="P228" sqref="P228"/>
    </sheetView>
  </sheetViews>
  <sheetFormatPr defaultRowHeight="15"/>
  <cols>
    <col min="1" max="1" width="27" customWidth="1"/>
    <col min="2" max="2" width="35.85546875" bestFit="1" customWidth="1"/>
    <col min="3" max="3" width="34.28515625" customWidth="1"/>
    <col min="4" max="4" width="16.42578125" bestFit="1" customWidth="1"/>
    <col min="5" max="5" width="17.7109375" customWidth="1"/>
    <col min="6" max="6" width="17.7109375" bestFit="1" customWidth="1"/>
    <col min="7" max="7" width="23.5703125" bestFit="1" customWidth="1"/>
    <col min="8" max="8" width="13.140625" bestFit="1" customWidth="1"/>
    <col min="9" max="9" width="30.7109375" customWidth="1"/>
    <col min="10" max="10" width="13.5703125" bestFit="1" customWidth="1"/>
    <col min="11" max="11" width="14.85546875" bestFit="1" customWidth="1"/>
    <col min="12" max="13" width="11.140625" bestFit="1" customWidth="1"/>
    <col min="14" max="14" width="10.140625" bestFit="1" customWidth="1"/>
  </cols>
  <sheetData>
    <row r="2" spans="1:16">
      <c r="A2" t="s">
        <v>250</v>
      </c>
    </row>
    <row r="4" spans="1:16" ht="15.75">
      <c r="C4" s="97" t="s">
        <v>45</v>
      </c>
      <c r="D4" s="98"/>
    </row>
    <row r="5" spans="1:16" ht="15.75">
      <c r="A5" t="s">
        <v>46</v>
      </c>
      <c r="D5" t="s">
        <v>47</v>
      </c>
      <c r="E5" s="97" t="s">
        <v>48</v>
      </c>
      <c r="F5" s="97" t="s">
        <v>17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>
      <c r="A6" s="111" t="s">
        <v>74</v>
      </c>
      <c r="B6" s="111" t="s">
        <v>75</v>
      </c>
      <c r="D6" s="100">
        <f>K40</f>
        <v>9628.1</v>
      </c>
      <c r="E6" s="100"/>
      <c r="F6" s="100">
        <f>D6</f>
        <v>9628.1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>
      <c r="A7" s="111" t="s">
        <v>76</v>
      </c>
      <c r="B7" s="111" t="s">
        <v>77</v>
      </c>
      <c r="D7" s="100">
        <f>K46</f>
        <v>9500</v>
      </c>
      <c r="E7" s="100"/>
      <c r="F7" s="100">
        <f t="shared" ref="F7:F13" si="0">D7</f>
        <v>9500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>
      <c r="A8" s="111" t="s">
        <v>70</v>
      </c>
      <c r="B8" s="111" t="s">
        <v>78</v>
      </c>
      <c r="D8" s="100">
        <f>K96</f>
        <v>2435447.35</v>
      </c>
      <c r="E8" s="100"/>
      <c r="F8" s="100">
        <f t="shared" si="0"/>
        <v>2435447.35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>
      <c r="A9" s="111" t="s">
        <v>79</v>
      </c>
      <c r="B9" s="111" t="s">
        <v>80</v>
      </c>
      <c r="D9" s="100">
        <f>K146</f>
        <v>741</v>
      </c>
      <c r="E9" s="100"/>
      <c r="F9" s="100">
        <f t="shared" si="0"/>
        <v>741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>
      <c r="A10" s="111" t="s">
        <v>72</v>
      </c>
      <c r="B10" s="111" t="s">
        <v>81</v>
      </c>
      <c r="D10" s="100">
        <f>K178</f>
        <v>376953.94</v>
      </c>
      <c r="F10" s="100">
        <f t="shared" si="0"/>
        <v>376953.94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>
      <c r="A11" s="111" t="s">
        <v>82</v>
      </c>
      <c r="B11" s="111" t="s">
        <v>83</v>
      </c>
      <c r="D11" s="100">
        <f>K195</f>
        <v>187.25</v>
      </c>
      <c r="F11" s="100">
        <f t="shared" si="0"/>
        <v>187.25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>
      <c r="A12" s="111" t="s">
        <v>84</v>
      </c>
      <c r="B12" s="111" t="s">
        <v>85</v>
      </c>
      <c r="D12" s="100">
        <f>K208</f>
        <v>367723.73</v>
      </c>
      <c r="E12" s="100"/>
      <c r="F12" s="100">
        <f t="shared" si="0"/>
        <v>367723.73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>
      <c r="A13" s="111" t="s">
        <v>86</v>
      </c>
      <c r="B13" s="111" t="s">
        <v>87</v>
      </c>
      <c r="D13" s="100">
        <f>K214</f>
        <v>-20</v>
      </c>
      <c r="E13" s="100"/>
      <c r="F13" s="100">
        <f t="shared" si="0"/>
        <v>-20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ht="15.75">
      <c r="A15" s="129">
        <v>18490424</v>
      </c>
      <c r="B15" t="s">
        <v>88</v>
      </c>
      <c r="D15" s="100">
        <f>K218</f>
        <v>1392956.47</v>
      </c>
      <c r="E15" s="119">
        <v>0.48546088037267432</v>
      </c>
      <c r="F15" s="100">
        <f>D15*E15</f>
        <v>676225.87424701266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1:16" ht="15.75">
      <c r="A16" s="129">
        <v>18490424</v>
      </c>
      <c r="B16" t="s">
        <v>89</v>
      </c>
      <c r="D16" s="117">
        <f>K222</f>
        <v>-11686.96</v>
      </c>
      <c r="E16" s="119">
        <v>0.48546088037267432</v>
      </c>
      <c r="F16" s="117">
        <f>D16*E16</f>
        <v>-5673.5618904802295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1:16">
      <c r="A17" s="99" t="s">
        <v>17</v>
      </c>
      <c r="B17" s="99"/>
      <c r="C17" s="99"/>
      <c r="D17" s="118">
        <f>SUM(D6:D16)</f>
        <v>4581430.88</v>
      </c>
      <c r="E17" s="100"/>
      <c r="F17" s="118">
        <f>SUM(F6:F16)</f>
        <v>3870713.6823565327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20" spans="1:16" ht="15.75">
      <c r="D20" s="101"/>
      <c r="E20" s="102"/>
      <c r="F20" s="103" t="s">
        <v>39</v>
      </c>
    </row>
    <row r="21" spans="1:16" ht="15.75">
      <c r="D21" s="101"/>
      <c r="E21" s="102"/>
      <c r="F21" s="103" t="s">
        <v>31</v>
      </c>
    </row>
    <row r="22" spans="1:16" ht="15.75">
      <c r="D22" s="101"/>
      <c r="E22" s="104" t="s">
        <v>24</v>
      </c>
      <c r="F22" s="104" t="s">
        <v>24</v>
      </c>
    </row>
    <row r="23" spans="1:16" ht="15.75">
      <c r="D23" s="105" t="s">
        <v>38</v>
      </c>
      <c r="E23" s="106">
        <f>K80+K88+K94+K95</f>
        <v>2304250</v>
      </c>
      <c r="F23" s="106">
        <f>F6+F7+F8+F9-E23</f>
        <v>151066.45000000019</v>
      </c>
    </row>
    <row r="24" spans="1:16" ht="15.75">
      <c r="D24" s="105" t="s">
        <v>37</v>
      </c>
      <c r="E24" s="106">
        <f>K167+K168+K173+K174+K176+K177+K183+K184</f>
        <v>-121750</v>
      </c>
      <c r="F24" s="106">
        <f>F10+F11-E24</f>
        <v>498891.19</v>
      </c>
    </row>
    <row r="25" spans="1:16">
      <c r="D25" s="107"/>
      <c r="E25" s="101"/>
      <c r="F25" s="101"/>
    </row>
    <row r="26" spans="1:16" ht="15.75">
      <c r="D26" s="105" t="s">
        <v>36</v>
      </c>
      <c r="E26" s="106">
        <v>0</v>
      </c>
      <c r="F26" s="106">
        <f>F12+F13+F15+F16</f>
        <v>1038256.0423565324</v>
      </c>
    </row>
    <row r="27" spans="1:16" ht="15.75">
      <c r="D27" s="105" t="s">
        <v>35</v>
      </c>
      <c r="E27" s="106"/>
      <c r="F27" s="120">
        <v>602998.53139213356</v>
      </c>
    </row>
    <row r="28" spans="1:16" ht="15.75">
      <c r="D28" s="105" t="s">
        <v>34</v>
      </c>
      <c r="E28" s="106"/>
      <c r="F28" s="120">
        <v>435257.51096439885</v>
      </c>
    </row>
    <row r="29" spans="1:16" ht="15.75">
      <c r="D29" s="105"/>
      <c r="E29" s="106"/>
      <c r="F29" s="106"/>
    </row>
    <row r="30" spans="1:16">
      <c r="D30" s="107"/>
      <c r="E30" s="101"/>
      <c r="F30" s="101"/>
    </row>
    <row r="31" spans="1:16" ht="15.75">
      <c r="D31" s="105" t="s">
        <v>33</v>
      </c>
      <c r="E31" s="108">
        <f>E23+E27</f>
        <v>2304250</v>
      </c>
      <c r="F31" s="108">
        <f>F23+F27</f>
        <v>754064.98139213375</v>
      </c>
    </row>
    <row r="32" spans="1:16" ht="15.75">
      <c r="D32" s="105" t="s">
        <v>32</v>
      </c>
      <c r="E32" s="109">
        <f>E24+E28</f>
        <v>-121750</v>
      </c>
      <c r="F32" s="109">
        <f>F24+F28</f>
        <v>934148.70096439891</v>
      </c>
    </row>
    <row r="33" spans="1:11" ht="16.5" thickBot="1">
      <c r="D33" s="105" t="s">
        <v>52</v>
      </c>
      <c r="E33" s="110">
        <f>SUM(E31:E32)</f>
        <v>2182500</v>
      </c>
      <c r="F33" s="110">
        <f>SUM(F31:F32)</f>
        <v>1688213.6823565327</v>
      </c>
    </row>
    <row r="34" spans="1:11" ht="15.75" thickTop="1"/>
    <row r="35" spans="1:11">
      <c r="A35" s="112" t="s">
        <v>242</v>
      </c>
      <c r="B35" s="111"/>
      <c r="C35" s="111"/>
      <c r="D35" s="111"/>
      <c r="E35" s="111"/>
      <c r="F35" s="111"/>
      <c r="G35" s="111"/>
      <c r="H35" s="111"/>
    </row>
    <row r="36" spans="1:11">
      <c r="A36" s="112" t="s">
        <v>53</v>
      </c>
      <c r="B36" s="111"/>
      <c r="C36" s="111"/>
      <c r="D36" s="111"/>
      <c r="E36" s="111"/>
      <c r="F36" s="111"/>
      <c r="G36" s="111"/>
      <c r="H36" s="111"/>
    </row>
    <row r="37" spans="1:11" ht="30">
      <c r="A37" s="121" t="s">
        <v>44</v>
      </c>
      <c r="B37" s="121" t="s">
        <v>90</v>
      </c>
      <c r="C37" s="121" t="s">
        <v>54</v>
      </c>
      <c r="D37" s="121" t="s">
        <v>55</v>
      </c>
      <c r="E37" s="121" t="s">
        <v>56</v>
      </c>
      <c r="F37" s="122" t="s">
        <v>57</v>
      </c>
      <c r="G37" s="121" t="s">
        <v>91</v>
      </c>
      <c r="H37" s="122" t="s">
        <v>58</v>
      </c>
      <c r="I37" s="121" t="s">
        <v>92</v>
      </c>
      <c r="J37" s="121" t="s">
        <v>59</v>
      </c>
      <c r="K37" s="121" t="s">
        <v>60</v>
      </c>
    </row>
    <row r="38" spans="1:11">
      <c r="A38" s="111" t="s">
        <v>74</v>
      </c>
      <c r="B38" s="111" t="s">
        <v>75</v>
      </c>
      <c r="C38" s="111" t="s">
        <v>93</v>
      </c>
      <c r="D38" s="111" t="s">
        <v>41</v>
      </c>
      <c r="E38" s="111" t="s">
        <v>42</v>
      </c>
      <c r="F38" s="111" t="s">
        <v>63</v>
      </c>
      <c r="G38" s="111" t="s">
        <v>94</v>
      </c>
      <c r="H38" s="111" t="s">
        <v>64</v>
      </c>
      <c r="I38" s="111" t="s">
        <v>95</v>
      </c>
      <c r="J38" s="113">
        <v>43496</v>
      </c>
      <c r="K38" s="115">
        <v>739.41</v>
      </c>
    </row>
    <row r="39" spans="1:11">
      <c r="A39" s="111" t="s">
        <v>74</v>
      </c>
      <c r="B39" s="111" t="s">
        <v>75</v>
      </c>
      <c r="C39" s="111" t="s">
        <v>43</v>
      </c>
      <c r="D39" s="111" t="s">
        <v>41</v>
      </c>
      <c r="E39" s="111" t="s">
        <v>42</v>
      </c>
      <c r="F39" s="111" t="s">
        <v>61</v>
      </c>
      <c r="G39" s="111" t="s">
        <v>40</v>
      </c>
      <c r="H39" s="111" t="s">
        <v>62</v>
      </c>
      <c r="I39" s="111" t="s">
        <v>96</v>
      </c>
      <c r="J39" s="113">
        <v>43531</v>
      </c>
      <c r="K39" s="115">
        <v>8888.69</v>
      </c>
    </row>
    <row r="40" spans="1:11">
      <c r="A40" s="123" t="s">
        <v>74</v>
      </c>
      <c r="B40" s="123" t="s">
        <v>40</v>
      </c>
      <c r="C40" s="123" t="s">
        <v>40</v>
      </c>
      <c r="D40" s="123" t="s">
        <v>40</v>
      </c>
      <c r="E40" s="123" t="s">
        <v>40</v>
      </c>
      <c r="F40" s="123" t="s">
        <v>40</v>
      </c>
      <c r="G40" s="123" t="s">
        <v>40</v>
      </c>
      <c r="H40" s="123" t="s">
        <v>40</v>
      </c>
      <c r="I40" s="123" t="s">
        <v>40</v>
      </c>
      <c r="J40" s="124"/>
      <c r="K40" s="125">
        <v>9628.1</v>
      </c>
    </row>
    <row r="42" spans="1:11">
      <c r="A42" s="112" t="s">
        <v>243</v>
      </c>
      <c r="B42" s="111"/>
      <c r="C42" s="111"/>
      <c r="D42" s="111"/>
      <c r="E42" s="111"/>
      <c r="F42" s="111"/>
      <c r="G42" s="111"/>
      <c r="H42" s="111"/>
    </row>
    <row r="43" spans="1:11">
      <c r="A43" s="112" t="s">
        <v>53</v>
      </c>
      <c r="B43" s="111"/>
      <c r="C43" s="111"/>
      <c r="D43" s="111"/>
      <c r="E43" s="111"/>
      <c r="F43" s="111"/>
      <c r="G43" s="111"/>
      <c r="H43" s="111"/>
    </row>
    <row r="44" spans="1:11" ht="30">
      <c r="A44" s="121" t="s">
        <v>44</v>
      </c>
      <c r="B44" s="121" t="s">
        <v>90</v>
      </c>
      <c r="C44" s="121" t="s">
        <v>54</v>
      </c>
      <c r="D44" s="121" t="s">
        <v>55</v>
      </c>
      <c r="E44" s="121" t="s">
        <v>56</v>
      </c>
      <c r="F44" s="122" t="s">
        <v>57</v>
      </c>
      <c r="G44" s="121" t="s">
        <v>91</v>
      </c>
      <c r="H44" s="122" t="s">
        <v>58</v>
      </c>
      <c r="I44" s="121" t="s">
        <v>92</v>
      </c>
      <c r="J44" s="121" t="s">
        <v>59</v>
      </c>
      <c r="K44" s="121" t="s">
        <v>60</v>
      </c>
    </row>
    <row r="45" spans="1:11">
      <c r="A45" s="111" t="s">
        <v>76</v>
      </c>
      <c r="B45" s="111" t="s">
        <v>77</v>
      </c>
      <c r="C45" s="111" t="s">
        <v>97</v>
      </c>
      <c r="D45" s="111" t="s">
        <v>41</v>
      </c>
      <c r="E45" s="111" t="s">
        <v>42</v>
      </c>
      <c r="F45" s="111" t="s">
        <v>61</v>
      </c>
      <c r="G45" s="111" t="s">
        <v>40</v>
      </c>
      <c r="H45" s="111" t="s">
        <v>98</v>
      </c>
      <c r="I45" s="111" t="s">
        <v>99</v>
      </c>
      <c r="J45" s="113">
        <v>43641</v>
      </c>
      <c r="K45" s="115">
        <v>9500</v>
      </c>
    </row>
    <row r="46" spans="1:11">
      <c r="A46" s="123" t="s">
        <v>76</v>
      </c>
      <c r="B46" s="123" t="s">
        <v>40</v>
      </c>
      <c r="C46" s="123" t="s">
        <v>40</v>
      </c>
      <c r="D46" s="123" t="s">
        <v>40</v>
      </c>
      <c r="E46" s="123" t="s">
        <v>40</v>
      </c>
      <c r="F46" s="123" t="s">
        <v>40</v>
      </c>
      <c r="G46" s="123" t="s">
        <v>40</v>
      </c>
      <c r="H46" s="123" t="s">
        <v>40</v>
      </c>
      <c r="I46" s="123" t="s">
        <v>40</v>
      </c>
      <c r="J46" s="124"/>
      <c r="K46" s="125">
        <v>9500</v>
      </c>
    </row>
    <row r="48" spans="1:11">
      <c r="A48" s="112" t="s">
        <v>244</v>
      </c>
      <c r="B48" s="111"/>
      <c r="C48" s="111"/>
      <c r="D48" s="111"/>
      <c r="E48" s="111"/>
      <c r="F48" s="111"/>
      <c r="G48" s="111"/>
      <c r="H48" s="111"/>
    </row>
    <row r="49" spans="1:11">
      <c r="A49" s="112" t="s">
        <v>53</v>
      </c>
      <c r="B49" s="111"/>
      <c r="C49" s="111"/>
      <c r="D49" s="111"/>
      <c r="E49" s="111"/>
      <c r="F49" s="111"/>
      <c r="G49" s="111"/>
      <c r="H49" s="111"/>
    </row>
    <row r="50" spans="1:11" ht="30">
      <c r="A50" s="121" t="s">
        <v>44</v>
      </c>
      <c r="B50" s="121" t="s">
        <v>90</v>
      </c>
      <c r="C50" s="121" t="s">
        <v>54</v>
      </c>
      <c r="D50" s="121" t="s">
        <v>55</v>
      </c>
      <c r="E50" s="121" t="s">
        <v>56</v>
      </c>
      <c r="F50" s="122" t="s">
        <v>57</v>
      </c>
      <c r="G50" s="121" t="s">
        <v>91</v>
      </c>
      <c r="H50" s="122" t="s">
        <v>58</v>
      </c>
      <c r="I50" s="121" t="s">
        <v>92</v>
      </c>
      <c r="J50" s="121" t="s">
        <v>59</v>
      </c>
      <c r="K50" s="121" t="s">
        <v>60</v>
      </c>
    </row>
    <row r="51" spans="1:11">
      <c r="A51" s="111" t="s">
        <v>70</v>
      </c>
      <c r="B51" s="111" t="s">
        <v>78</v>
      </c>
      <c r="C51" s="111" t="s">
        <v>100</v>
      </c>
      <c r="D51" s="111" t="s">
        <v>41</v>
      </c>
      <c r="E51" s="111" t="s">
        <v>42</v>
      </c>
      <c r="F51" s="111" t="s">
        <v>61</v>
      </c>
      <c r="G51" s="111" t="s">
        <v>40</v>
      </c>
      <c r="H51" s="111" t="s">
        <v>101</v>
      </c>
      <c r="I51" s="111" t="s">
        <v>102</v>
      </c>
      <c r="J51" s="113">
        <v>43487</v>
      </c>
      <c r="K51" s="115">
        <v>3300</v>
      </c>
    </row>
    <row r="52" spans="1:11">
      <c r="A52" s="111" t="s">
        <v>70</v>
      </c>
      <c r="B52" s="111" t="s">
        <v>78</v>
      </c>
      <c r="C52" s="111" t="s">
        <v>104</v>
      </c>
      <c r="D52" s="111" t="s">
        <v>41</v>
      </c>
      <c r="E52" s="111" t="s">
        <v>42</v>
      </c>
      <c r="F52" s="111" t="s">
        <v>61</v>
      </c>
      <c r="G52" s="111" t="s">
        <v>40</v>
      </c>
      <c r="H52" s="111" t="s">
        <v>105</v>
      </c>
      <c r="I52" s="111" t="s">
        <v>106</v>
      </c>
      <c r="J52" s="113">
        <v>43507</v>
      </c>
      <c r="K52" s="115">
        <v>10000</v>
      </c>
    </row>
    <row r="53" spans="1:11">
      <c r="A53" s="111" t="s">
        <v>70</v>
      </c>
      <c r="B53" s="111" t="s">
        <v>78</v>
      </c>
      <c r="C53" s="111" t="s">
        <v>110</v>
      </c>
      <c r="D53" s="111" t="s">
        <v>41</v>
      </c>
      <c r="E53" s="111" t="s">
        <v>42</v>
      </c>
      <c r="F53" s="111" t="s">
        <v>61</v>
      </c>
      <c r="G53" s="111" t="s">
        <v>40</v>
      </c>
      <c r="H53" s="111" t="s">
        <v>62</v>
      </c>
      <c r="I53" s="111" t="s">
        <v>96</v>
      </c>
      <c r="J53" s="113">
        <v>43567</v>
      </c>
      <c r="K53" s="115">
        <v>3818.39</v>
      </c>
    </row>
    <row r="54" spans="1:11">
      <c r="A54" s="111" t="s">
        <v>70</v>
      </c>
      <c r="B54" s="111" t="s">
        <v>78</v>
      </c>
      <c r="C54" s="111" t="s">
        <v>112</v>
      </c>
      <c r="D54" s="111" t="s">
        <v>41</v>
      </c>
      <c r="E54" s="111" t="s">
        <v>42</v>
      </c>
      <c r="F54" s="111" t="s">
        <v>61</v>
      </c>
      <c r="G54" s="111" t="s">
        <v>40</v>
      </c>
      <c r="H54" s="111" t="s">
        <v>98</v>
      </c>
      <c r="I54" s="111" t="s">
        <v>99</v>
      </c>
      <c r="J54" s="113">
        <v>43591</v>
      </c>
      <c r="K54" s="115">
        <v>1315.75</v>
      </c>
    </row>
    <row r="55" spans="1:11">
      <c r="A55" s="111" t="s">
        <v>70</v>
      </c>
      <c r="B55" s="111" t="s">
        <v>78</v>
      </c>
      <c r="C55" s="111" t="s">
        <v>97</v>
      </c>
      <c r="D55" s="111" t="s">
        <v>41</v>
      </c>
      <c r="E55" s="111" t="s">
        <v>42</v>
      </c>
      <c r="F55" s="111" t="s">
        <v>61</v>
      </c>
      <c r="G55" s="111" t="s">
        <v>40</v>
      </c>
      <c r="H55" s="111" t="s">
        <v>98</v>
      </c>
      <c r="I55" s="111" t="s">
        <v>99</v>
      </c>
      <c r="J55" s="113">
        <v>43593</v>
      </c>
      <c r="K55" s="115">
        <v>3055.7</v>
      </c>
    </row>
    <row r="56" spans="1:11">
      <c r="A56" s="111" t="s">
        <v>70</v>
      </c>
      <c r="B56" s="111" t="s">
        <v>78</v>
      </c>
      <c r="C56" s="111" t="s">
        <v>97</v>
      </c>
      <c r="D56" s="111" t="s">
        <v>41</v>
      </c>
      <c r="E56" s="111" t="s">
        <v>42</v>
      </c>
      <c r="F56" s="111" t="s">
        <v>61</v>
      </c>
      <c r="G56" s="111" t="s">
        <v>40</v>
      </c>
      <c r="H56" s="111" t="s">
        <v>98</v>
      </c>
      <c r="I56" s="111" t="s">
        <v>99</v>
      </c>
      <c r="J56" s="113">
        <v>43599</v>
      </c>
      <c r="K56" s="115">
        <v>2489.85</v>
      </c>
    </row>
    <row r="57" spans="1:11">
      <c r="A57" s="111" t="s">
        <v>70</v>
      </c>
      <c r="B57" s="111" t="s">
        <v>78</v>
      </c>
      <c r="C57" s="111" t="s">
        <v>110</v>
      </c>
      <c r="D57" s="111" t="s">
        <v>41</v>
      </c>
      <c r="E57" s="111" t="s">
        <v>42</v>
      </c>
      <c r="F57" s="111" t="s">
        <v>61</v>
      </c>
      <c r="G57" s="111" t="s">
        <v>40</v>
      </c>
      <c r="H57" s="111" t="s">
        <v>113</v>
      </c>
      <c r="I57" s="111" t="s">
        <v>114</v>
      </c>
      <c r="J57" s="113">
        <v>43600</v>
      </c>
      <c r="K57" s="115">
        <v>5116.67</v>
      </c>
    </row>
    <row r="58" spans="1:11">
      <c r="A58" s="111" t="s">
        <v>70</v>
      </c>
      <c r="B58" s="111" t="s">
        <v>78</v>
      </c>
      <c r="C58" s="111" t="s">
        <v>97</v>
      </c>
      <c r="D58" s="111" t="s">
        <v>41</v>
      </c>
      <c r="E58" s="111" t="s">
        <v>42</v>
      </c>
      <c r="F58" s="111" t="s">
        <v>61</v>
      </c>
      <c r="G58" s="111" t="s">
        <v>40</v>
      </c>
      <c r="H58" s="111" t="s">
        <v>98</v>
      </c>
      <c r="I58" s="111" t="s">
        <v>99</v>
      </c>
      <c r="J58" s="113">
        <v>43607</v>
      </c>
      <c r="K58" s="115">
        <v>25925.84</v>
      </c>
    </row>
    <row r="59" spans="1:11">
      <c r="A59" s="111" t="s">
        <v>70</v>
      </c>
      <c r="B59" s="111" t="s">
        <v>78</v>
      </c>
      <c r="C59" s="111" t="s">
        <v>97</v>
      </c>
      <c r="D59" s="111" t="s">
        <v>41</v>
      </c>
      <c r="E59" s="111" t="s">
        <v>42</v>
      </c>
      <c r="F59" s="111" t="s">
        <v>61</v>
      </c>
      <c r="G59" s="111" t="s">
        <v>40</v>
      </c>
      <c r="H59" s="111" t="s">
        <v>98</v>
      </c>
      <c r="I59" s="111" t="s">
        <v>99</v>
      </c>
      <c r="J59" s="113">
        <v>43620</v>
      </c>
      <c r="K59" s="115">
        <v>9537.5</v>
      </c>
    </row>
    <row r="60" spans="1:11">
      <c r="A60" s="111" t="s">
        <v>70</v>
      </c>
      <c r="B60" s="111" t="s">
        <v>78</v>
      </c>
      <c r="C60" s="111" t="s">
        <v>97</v>
      </c>
      <c r="D60" s="111" t="s">
        <v>41</v>
      </c>
      <c r="E60" s="111" t="s">
        <v>42</v>
      </c>
      <c r="F60" s="111" t="s">
        <v>61</v>
      </c>
      <c r="G60" s="111" t="s">
        <v>40</v>
      </c>
      <c r="H60" s="111" t="s">
        <v>98</v>
      </c>
      <c r="I60" s="111" t="s">
        <v>99</v>
      </c>
      <c r="J60" s="113">
        <v>43682</v>
      </c>
      <c r="K60" s="115">
        <v>2026.74</v>
      </c>
    </row>
    <row r="61" spans="1:11">
      <c r="A61" s="111" t="s">
        <v>70</v>
      </c>
      <c r="B61" s="111" t="s">
        <v>78</v>
      </c>
      <c r="C61" s="111" t="s">
        <v>97</v>
      </c>
      <c r="D61" s="111" t="s">
        <v>41</v>
      </c>
      <c r="E61" s="111" t="s">
        <v>42</v>
      </c>
      <c r="F61" s="111" t="s">
        <v>61</v>
      </c>
      <c r="G61" s="111" t="s">
        <v>40</v>
      </c>
      <c r="H61" s="111" t="s">
        <v>98</v>
      </c>
      <c r="I61" s="111" t="s">
        <v>99</v>
      </c>
      <c r="J61" s="113">
        <v>43749</v>
      </c>
      <c r="K61" s="115">
        <v>1894</v>
      </c>
    </row>
    <row r="62" spans="1:11">
      <c r="A62" s="111" t="s">
        <v>70</v>
      </c>
      <c r="B62" s="111" t="s">
        <v>78</v>
      </c>
      <c r="C62" s="111" t="s">
        <v>97</v>
      </c>
      <c r="D62" s="111" t="s">
        <v>41</v>
      </c>
      <c r="E62" s="111" t="s">
        <v>42</v>
      </c>
      <c r="F62" s="111" t="s">
        <v>61</v>
      </c>
      <c r="G62" s="111" t="s">
        <v>40</v>
      </c>
      <c r="H62" s="111" t="s">
        <v>98</v>
      </c>
      <c r="I62" s="111" t="s">
        <v>99</v>
      </c>
      <c r="J62" s="113">
        <v>43753</v>
      </c>
      <c r="K62" s="115">
        <v>3377.79</v>
      </c>
    </row>
    <row r="63" spans="1:11">
      <c r="A63" s="111" t="s">
        <v>70</v>
      </c>
      <c r="B63" s="111" t="s">
        <v>78</v>
      </c>
      <c r="C63" s="111" t="s">
        <v>97</v>
      </c>
      <c r="D63" s="111" t="s">
        <v>41</v>
      </c>
      <c r="E63" s="111" t="s">
        <v>42</v>
      </c>
      <c r="F63" s="111" t="s">
        <v>61</v>
      </c>
      <c r="G63" s="111" t="s">
        <v>40</v>
      </c>
      <c r="H63" s="111" t="s">
        <v>98</v>
      </c>
      <c r="I63" s="111" t="s">
        <v>99</v>
      </c>
      <c r="J63" s="113">
        <v>43762</v>
      </c>
      <c r="K63" s="115">
        <v>-1894</v>
      </c>
    </row>
    <row r="64" spans="1:11">
      <c r="A64" s="111" t="s">
        <v>70</v>
      </c>
      <c r="B64" s="111" t="s">
        <v>78</v>
      </c>
      <c r="C64" s="111" t="s">
        <v>129</v>
      </c>
      <c r="D64" s="111" t="s">
        <v>41</v>
      </c>
      <c r="E64" s="111" t="s">
        <v>42</v>
      </c>
      <c r="F64" s="111" t="s">
        <v>61</v>
      </c>
      <c r="G64" s="111" t="s">
        <v>40</v>
      </c>
      <c r="H64" s="111" t="s">
        <v>98</v>
      </c>
      <c r="I64" s="111" t="s">
        <v>99</v>
      </c>
      <c r="J64" s="113">
        <v>43762</v>
      </c>
      <c r="K64" s="115">
        <v>2445.5500000000002</v>
      </c>
    </row>
    <row r="65" spans="1:11">
      <c r="A65" s="111" t="s">
        <v>70</v>
      </c>
      <c r="B65" s="111" t="s">
        <v>78</v>
      </c>
      <c r="C65" s="111" t="s">
        <v>130</v>
      </c>
      <c r="D65" s="111" t="s">
        <v>41</v>
      </c>
      <c r="E65" s="111" t="s">
        <v>42</v>
      </c>
      <c r="F65" s="111" t="s">
        <v>61</v>
      </c>
      <c r="G65" s="111" t="s">
        <v>40</v>
      </c>
      <c r="H65" s="111" t="s">
        <v>98</v>
      </c>
      <c r="I65" s="111" t="s">
        <v>99</v>
      </c>
      <c r="J65" s="113">
        <v>43762</v>
      </c>
      <c r="K65" s="115">
        <v>1894</v>
      </c>
    </row>
    <row r="66" spans="1:11">
      <c r="A66" s="111" t="s">
        <v>70</v>
      </c>
      <c r="B66" s="111" t="s">
        <v>78</v>
      </c>
      <c r="C66" s="111" t="s">
        <v>131</v>
      </c>
      <c r="D66" s="111" t="s">
        <v>41</v>
      </c>
      <c r="E66" s="111" t="s">
        <v>42</v>
      </c>
      <c r="F66" s="111" t="s">
        <v>61</v>
      </c>
      <c r="G66" s="111" t="s">
        <v>40</v>
      </c>
      <c r="H66" s="111" t="s">
        <v>98</v>
      </c>
      <c r="I66" s="111" t="s">
        <v>99</v>
      </c>
      <c r="J66" s="113">
        <v>43763</v>
      </c>
      <c r="K66" s="115">
        <v>1935.5</v>
      </c>
    </row>
    <row r="67" spans="1:11">
      <c r="A67" s="111" t="s">
        <v>70</v>
      </c>
      <c r="B67" s="111" t="s">
        <v>78</v>
      </c>
      <c r="C67" s="111" t="s">
        <v>97</v>
      </c>
      <c r="D67" s="111" t="s">
        <v>41</v>
      </c>
      <c r="E67" s="111" t="s">
        <v>42</v>
      </c>
      <c r="F67" s="111" t="s">
        <v>61</v>
      </c>
      <c r="G67" s="111" t="s">
        <v>40</v>
      </c>
      <c r="H67" s="111" t="s">
        <v>98</v>
      </c>
      <c r="I67" s="111" t="s">
        <v>99</v>
      </c>
      <c r="J67" s="113">
        <v>43801</v>
      </c>
      <c r="K67" s="115">
        <v>2058.9</v>
      </c>
    </row>
    <row r="68" spans="1:11">
      <c r="A68" s="111" t="s">
        <v>70</v>
      </c>
      <c r="B68" s="111" t="s">
        <v>78</v>
      </c>
      <c r="C68" s="111" t="s">
        <v>137</v>
      </c>
      <c r="D68" s="111" t="s">
        <v>41</v>
      </c>
      <c r="E68" s="111" t="s">
        <v>42</v>
      </c>
      <c r="F68" s="111" t="s">
        <v>61</v>
      </c>
      <c r="G68" s="111" t="s">
        <v>40</v>
      </c>
      <c r="H68" s="111" t="s">
        <v>138</v>
      </c>
      <c r="I68" s="111" t="s">
        <v>139</v>
      </c>
      <c r="J68" s="113">
        <v>43822</v>
      </c>
      <c r="K68" s="115">
        <v>18000</v>
      </c>
    </row>
    <row r="69" spans="1:11">
      <c r="A69" s="111" t="s">
        <v>70</v>
      </c>
      <c r="B69" s="111" t="s">
        <v>78</v>
      </c>
      <c r="C69" s="111" t="s">
        <v>140</v>
      </c>
      <c r="D69" s="111" t="s">
        <v>41</v>
      </c>
      <c r="E69" s="111" t="s">
        <v>42</v>
      </c>
      <c r="F69" s="111" t="s">
        <v>61</v>
      </c>
      <c r="G69" s="111" t="s">
        <v>40</v>
      </c>
      <c r="H69" s="111" t="s">
        <v>141</v>
      </c>
      <c r="I69" s="111" t="s">
        <v>139</v>
      </c>
      <c r="J69" s="113">
        <v>43822</v>
      </c>
      <c r="K69" s="115">
        <v>20000</v>
      </c>
    </row>
    <row r="70" spans="1:11">
      <c r="A70" s="111" t="s">
        <v>70</v>
      </c>
      <c r="B70" s="111" t="s">
        <v>78</v>
      </c>
      <c r="C70" s="111" t="s">
        <v>97</v>
      </c>
      <c r="D70" s="111" t="s">
        <v>41</v>
      </c>
      <c r="E70" s="111" t="s">
        <v>42</v>
      </c>
      <c r="F70" s="111" t="s">
        <v>61</v>
      </c>
      <c r="G70" s="111" t="s">
        <v>40</v>
      </c>
      <c r="H70" s="111" t="s">
        <v>98</v>
      </c>
      <c r="I70" s="111" t="s">
        <v>99</v>
      </c>
      <c r="J70" s="113">
        <v>43823</v>
      </c>
      <c r="K70" s="115">
        <v>4325</v>
      </c>
    </row>
    <row r="71" spans="1:11">
      <c r="A71" s="111" t="s">
        <v>70</v>
      </c>
      <c r="B71" s="111" t="s">
        <v>78</v>
      </c>
      <c r="C71" s="111" t="s">
        <v>103</v>
      </c>
      <c r="D71" s="111" t="s">
        <v>41</v>
      </c>
      <c r="E71" s="111" t="s">
        <v>42</v>
      </c>
      <c r="F71" s="111" t="s">
        <v>63</v>
      </c>
      <c r="G71" s="111" t="s">
        <v>94</v>
      </c>
      <c r="H71" s="111" t="s">
        <v>64</v>
      </c>
      <c r="I71" s="111" t="s">
        <v>95</v>
      </c>
      <c r="J71" s="113">
        <v>43496</v>
      </c>
      <c r="K71" s="115">
        <v>765.09</v>
      </c>
    </row>
    <row r="72" spans="1:11">
      <c r="A72" s="111" t="s">
        <v>70</v>
      </c>
      <c r="B72" s="111" t="s">
        <v>78</v>
      </c>
      <c r="C72" s="111" t="s">
        <v>107</v>
      </c>
      <c r="D72" s="111" t="s">
        <v>41</v>
      </c>
      <c r="E72" s="111" t="s">
        <v>42</v>
      </c>
      <c r="F72" s="111" t="s">
        <v>63</v>
      </c>
      <c r="G72" s="111" t="s">
        <v>94</v>
      </c>
      <c r="H72" s="111" t="s">
        <v>64</v>
      </c>
      <c r="I72" s="111" t="s">
        <v>95</v>
      </c>
      <c r="J72" s="113">
        <v>43524</v>
      </c>
      <c r="K72" s="115">
        <v>800</v>
      </c>
    </row>
    <row r="73" spans="1:11">
      <c r="A73" s="111" t="s">
        <v>70</v>
      </c>
      <c r="B73" s="111" t="s">
        <v>78</v>
      </c>
      <c r="C73" s="111" t="s">
        <v>108</v>
      </c>
      <c r="D73" s="111" t="s">
        <v>41</v>
      </c>
      <c r="E73" s="111" t="s">
        <v>42</v>
      </c>
      <c r="F73" s="111" t="s">
        <v>63</v>
      </c>
      <c r="G73" s="111" t="s">
        <v>94</v>
      </c>
      <c r="H73" s="111" t="s">
        <v>64</v>
      </c>
      <c r="I73" s="111" t="s">
        <v>95</v>
      </c>
      <c r="J73" s="113">
        <v>43555</v>
      </c>
      <c r="K73" s="115">
        <v>1000</v>
      </c>
    </row>
    <row r="74" spans="1:11">
      <c r="A74" s="111" t="s">
        <v>70</v>
      </c>
      <c r="B74" s="111" t="s">
        <v>78</v>
      </c>
      <c r="C74" s="111" t="s">
        <v>109</v>
      </c>
      <c r="D74" s="111" t="s">
        <v>41</v>
      </c>
      <c r="E74" s="111" t="s">
        <v>42</v>
      </c>
      <c r="F74" s="111" t="s">
        <v>63</v>
      </c>
      <c r="G74" s="111" t="s">
        <v>94</v>
      </c>
      <c r="H74" s="111" t="s">
        <v>64</v>
      </c>
      <c r="I74" s="111" t="s">
        <v>95</v>
      </c>
      <c r="J74" s="113">
        <v>43555</v>
      </c>
      <c r="K74" s="115">
        <v>386.05</v>
      </c>
    </row>
    <row r="75" spans="1:11">
      <c r="A75" s="111" t="s">
        <v>70</v>
      </c>
      <c r="B75" s="111" t="s">
        <v>78</v>
      </c>
      <c r="C75" s="111" t="s">
        <v>111</v>
      </c>
      <c r="D75" s="111" t="s">
        <v>41</v>
      </c>
      <c r="E75" s="111" t="s">
        <v>42</v>
      </c>
      <c r="F75" s="111" t="s">
        <v>63</v>
      </c>
      <c r="G75" s="111" t="s">
        <v>94</v>
      </c>
      <c r="H75" s="111" t="s">
        <v>64</v>
      </c>
      <c r="I75" s="111" t="s">
        <v>95</v>
      </c>
      <c r="J75" s="113">
        <v>43585</v>
      </c>
      <c r="K75" s="115">
        <v>500</v>
      </c>
    </row>
    <row r="76" spans="1:11">
      <c r="A76" s="111" t="s">
        <v>70</v>
      </c>
      <c r="B76" s="111" t="s">
        <v>78</v>
      </c>
      <c r="C76" s="111" t="s">
        <v>115</v>
      </c>
      <c r="D76" s="111" t="s">
        <v>41</v>
      </c>
      <c r="E76" s="111" t="s">
        <v>42</v>
      </c>
      <c r="F76" s="111" t="s">
        <v>63</v>
      </c>
      <c r="G76" s="111" t="s">
        <v>94</v>
      </c>
      <c r="H76" s="111" t="s">
        <v>64</v>
      </c>
      <c r="I76" s="111" t="s">
        <v>95</v>
      </c>
      <c r="J76" s="113">
        <v>43616</v>
      </c>
      <c r="K76" s="115">
        <v>400.36</v>
      </c>
    </row>
    <row r="77" spans="1:11">
      <c r="A77" s="111" t="s">
        <v>70</v>
      </c>
      <c r="B77" s="111" t="s">
        <v>78</v>
      </c>
      <c r="C77" s="111" t="s">
        <v>116</v>
      </c>
      <c r="D77" s="111" t="s">
        <v>41</v>
      </c>
      <c r="E77" s="111" t="s">
        <v>42</v>
      </c>
      <c r="F77" s="111" t="s">
        <v>63</v>
      </c>
      <c r="G77" s="111" t="s">
        <v>94</v>
      </c>
      <c r="H77" s="111" t="s">
        <v>64</v>
      </c>
      <c r="I77" s="111" t="s">
        <v>95</v>
      </c>
      <c r="J77" s="113">
        <v>43616</v>
      </c>
      <c r="K77" s="115">
        <v>100</v>
      </c>
    </row>
    <row r="78" spans="1:11">
      <c r="A78" s="111" t="s">
        <v>70</v>
      </c>
      <c r="B78" s="111" t="s">
        <v>78</v>
      </c>
      <c r="C78" s="111" t="s">
        <v>117</v>
      </c>
      <c r="D78" s="111" t="s">
        <v>41</v>
      </c>
      <c r="E78" s="111" t="s">
        <v>42</v>
      </c>
      <c r="F78" s="111" t="s">
        <v>63</v>
      </c>
      <c r="G78" s="111" t="s">
        <v>94</v>
      </c>
      <c r="H78" s="111" t="s">
        <v>64</v>
      </c>
      <c r="I78" s="111" t="s">
        <v>95</v>
      </c>
      <c r="J78" s="113">
        <v>43616</v>
      </c>
      <c r="K78" s="115">
        <v>148.91</v>
      </c>
    </row>
    <row r="79" spans="1:11">
      <c r="A79" s="111" t="s">
        <v>70</v>
      </c>
      <c r="B79" s="111" t="s">
        <v>78</v>
      </c>
      <c r="C79" s="111" t="s">
        <v>118</v>
      </c>
      <c r="D79" s="111" t="s">
        <v>41</v>
      </c>
      <c r="E79" s="111" t="s">
        <v>42</v>
      </c>
      <c r="F79" s="111" t="s">
        <v>63</v>
      </c>
      <c r="G79" s="111" t="s">
        <v>94</v>
      </c>
      <c r="H79" s="111" t="s">
        <v>64</v>
      </c>
      <c r="I79" s="111" t="s">
        <v>95</v>
      </c>
      <c r="J79" s="113">
        <v>43644</v>
      </c>
      <c r="K79" s="115">
        <v>214.5</v>
      </c>
    </row>
    <row r="80" spans="1:11">
      <c r="A80" s="126" t="s">
        <v>70</v>
      </c>
      <c r="B80" s="126" t="s">
        <v>78</v>
      </c>
      <c r="C80" s="126" t="s">
        <v>40</v>
      </c>
      <c r="D80" s="126" t="s">
        <v>41</v>
      </c>
      <c r="E80" s="126" t="s">
        <v>42</v>
      </c>
      <c r="F80" s="126" t="s">
        <v>63</v>
      </c>
      <c r="G80" s="126" t="s">
        <v>119</v>
      </c>
      <c r="H80" s="126" t="s">
        <v>65</v>
      </c>
      <c r="I80" s="126" t="s">
        <v>120</v>
      </c>
      <c r="J80" s="127">
        <v>43646</v>
      </c>
      <c r="K80" s="114">
        <v>1560000</v>
      </c>
    </row>
    <row r="81" spans="1:11">
      <c r="A81" s="111" t="s">
        <v>70</v>
      </c>
      <c r="B81" s="111" t="s">
        <v>78</v>
      </c>
      <c r="C81" s="111" t="s">
        <v>121</v>
      </c>
      <c r="D81" s="111" t="s">
        <v>41</v>
      </c>
      <c r="E81" s="111" t="s">
        <v>42</v>
      </c>
      <c r="F81" s="111" t="s">
        <v>63</v>
      </c>
      <c r="G81" s="111" t="s">
        <v>94</v>
      </c>
      <c r="H81" s="111" t="s">
        <v>64</v>
      </c>
      <c r="I81" s="111" t="s">
        <v>95</v>
      </c>
      <c r="J81" s="113">
        <v>43677</v>
      </c>
      <c r="K81" s="115">
        <v>500</v>
      </c>
    </row>
    <row r="82" spans="1:11">
      <c r="A82" s="111" t="s">
        <v>70</v>
      </c>
      <c r="B82" s="111" t="s">
        <v>78</v>
      </c>
      <c r="C82" s="111" t="s">
        <v>122</v>
      </c>
      <c r="D82" s="111" t="s">
        <v>41</v>
      </c>
      <c r="E82" s="111" t="s">
        <v>42</v>
      </c>
      <c r="F82" s="111" t="s">
        <v>63</v>
      </c>
      <c r="G82" s="111" t="s">
        <v>94</v>
      </c>
      <c r="H82" s="111" t="s">
        <v>64</v>
      </c>
      <c r="I82" s="111" t="s">
        <v>95</v>
      </c>
      <c r="J82" s="113">
        <v>43677</v>
      </c>
      <c r="K82" s="115">
        <v>186.62</v>
      </c>
    </row>
    <row r="83" spans="1:11">
      <c r="A83" s="111" t="s">
        <v>70</v>
      </c>
      <c r="B83" s="111" t="s">
        <v>78</v>
      </c>
      <c r="C83" s="111" t="s">
        <v>123</v>
      </c>
      <c r="D83" s="111" t="s">
        <v>41</v>
      </c>
      <c r="E83" s="111" t="s">
        <v>42</v>
      </c>
      <c r="F83" s="111" t="s">
        <v>63</v>
      </c>
      <c r="G83" s="111" t="s">
        <v>94</v>
      </c>
      <c r="H83" s="111" t="s">
        <v>64</v>
      </c>
      <c r="I83" s="111" t="s">
        <v>95</v>
      </c>
      <c r="J83" s="113">
        <v>43677</v>
      </c>
      <c r="K83" s="115">
        <v>475</v>
      </c>
    </row>
    <row r="84" spans="1:11">
      <c r="A84" s="111" t="s">
        <v>70</v>
      </c>
      <c r="B84" s="111" t="s">
        <v>78</v>
      </c>
      <c r="C84" s="111" t="s">
        <v>124</v>
      </c>
      <c r="D84" s="111" t="s">
        <v>41</v>
      </c>
      <c r="E84" s="111" t="s">
        <v>42</v>
      </c>
      <c r="F84" s="111" t="s">
        <v>63</v>
      </c>
      <c r="G84" s="111" t="s">
        <v>94</v>
      </c>
      <c r="H84" s="111" t="s">
        <v>64</v>
      </c>
      <c r="I84" s="111" t="s">
        <v>95</v>
      </c>
      <c r="J84" s="113">
        <v>43707</v>
      </c>
      <c r="K84" s="115">
        <v>721.05</v>
      </c>
    </row>
    <row r="85" spans="1:11">
      <c r="A85" s="111" t="s">
        <v>70</v>
      </c>
      <c r="B85" s="111" t="s">
        <v>78</v>
      </c>
      <c r="C85" s="111" t="s">
        <v>125</v>
      </c>
      <c r="D85" s="111" t="s">
        <v>41</v>
      </c>
      <c r="E85" s="111" t="s">
        <v>42</v>
      </c>
      <c r="F85" s="111" t="s">
        <v>63</v>
      </c>
      <c r="G85" s="111" t="s">
        <v>94</v>
      </c>
      <c r="H85" s="111" t="s">
        <v>64</v>
      </c>
      <c r="I85" s="111" t="s">
        <v>95</v>
      </c>
      <c r="J85" s="113">
        <v>43738</v>
      </c>
      <c r="K85" s="115">
        <v>825.44</v>
      </c>
    </row>
    <row r="86" spans="1:11">
      <c r="A86" s="111" t="s">
        <v>70</v>
      </c>
      <c r="B86" s="111" t="s">
        <v>78</v>
      </c>
      <c r="C86" s="111" t="s">
        <v>126</v>
      </c>
      <c r="D86" s="111" t="s">
        <v>41</v>
      </c>
      <c r="E86" s="111" t="s">
        <v>42</v>
      </c>
      <c r="F86" s="111" t="s">
        <v>63</v>
      </c>
      <c r="G86" s="111" t="s">
        <v>94</v>
      </c>
      <c r="H86" s="111" t="s">
        <v>64</v>
      </c>
      <c r="I86" s="111" t="s">
        <v>95</v>
      </c>
      <c r="J86" s="113">
        <v>43738</v>
      </c>
      <c r="K86" s="115">
        <v>176</v>
      </c>
    </row>
    <row r="87" spans="1:11">
      <c r="A87" s="111" t="s">
        <v>70</v>
      </c>
      <c r="B87" s="111" t="s">
        <v>78</v>
      </c>
      <c r="C87" s="111" t="s">
        <v>127</v>
      </c>
      <c r="D87" s="111" t="s">
        <v>41</v>
      </c>
      <c r="E87" s="111" t="s">
        <v>42</v>
      </c>
      <c r="F87" s="111" t="s">
        <v>63</v>
      </c>
      <c r="G87" s="111" t="s">
        <v>94</v>
      </c>
      <c r="H87" s="111" t="s">
        <v>64</v>
      </c>
      <c r="I87" s="111" t="s">
        <v>95</v>
      </c>
      <c r="J87" s="113">
        <v>43738</v>
      </c>
      <c r="K87" s="115">
        <v>482.5</v>
      </c>
    </row>
    <row r="88" spans="1:11">
      <c r="A88" s="126" t="s">
        <v>70</v>
      </c>
      <c r="B88" s="126" t="s">
        <v>78</v>
      </c>
      <c r="C88" s="126" t="s">
        <v>40</v>
      </c>
      <c r="D88" s="126" t="s">
        <v>41</v>
      </c>
      <c r="E88" s="126" t="s">
        <v>42</v>
      </c>
      <c r="F88" s="126" t="s">
        <v>63</v>
      </c>
      <c r="G88" s="126" t="s">
        <v>128</v>
      </c>
      <c r="H88" s="126" t="s">
        <v>41</v>
      </c>
      <c r="I88" s="126" t="s">
        <v>42</v>
      </c>
      <c r="J88" s="127">
        <v>43738</v>
      </c>
      <c r="K88" s="114">
        <v>-60000</v>
      </c>
    </row>
    <row r="89" spans="1:11">
      <c r="A89" s="111" t="s">
        <v>70</v>
      </c>
      <c r="B89" s="111" t="s">
        <v>78</v>
      </c>
      <c r="C89" s="111" t="s">
        <v>132</v>
      </c>
      <c r="D89" s="111" t="s">
        <v>41</v>
      </c>
      <c r="E89" s="111" t="s">
        <v>42</v>
      </c>
      <c r="F89" s="111" t="s">
        <v>63</v>
      </c>
      <c r="G89" s="111" t="s">
        <v>94</v>
      </c>
      <c r="H89" s="111" t="s">
        <v>64</v>
      </c>
      <c r="I89" s="111" t="s">
        <v>95</v>
      </c>
      <c r="J89" s="113">
        <v>43769</v>
      </c>
      <c r="K89" s="115">
        <v>957.67</v>
      </c>
    </row>
    <row r="90" spans="1:11">
      <c r="A90" s="111" t="s">
        <v>70</v>
      </c>
      <c r="B90" s="111" t="s">
        <v>78</v>
      </c>
      <c r="C90" s="111" t="s">
        <v>133</v>
      </c>
      <c r="D90" s="111" t="s">
        <v>41</v>
      </c>
      <c r="E90" s="111" t="s">
        <v>42</v>
      </c>
      <c r="F90" s="111" t="s">
        <v>63</v>
      </c>
      <c r="G90" s="111" t="s">
        <v>94</v>
      </c>
      <c r="H90" s="111" t="s">
        <v>64</v>
      </c>
      <c r="I90" s="111" t="s">
        <v>95</v>
      </c>
      <c r="J90" s="113">
        <v>43799</v>
      </c>
      <c r="K90" s="115">
        <v>25.99</v>
      </c>
    </row>
    <row r="91" spans="1:11">
      <c r="A91" s="111" t="s">
        <v>70</v>
      </c>
      <c r="B91" s="111" t="s">
        <v>78</v>
      </c>
      <c r="C91" s="111" t="s">
        <v>134</v>
      </c>
      <c r="D91" s="111" t="s">
        <v>41</v>
      </c>
      <c r="E91" s="111" t="s">
        <v>42</v>
      </c>
      <c r="F91" s="111" t="s">
        <v>63</v>
      </c>
      <c r="G91" s="111" t="s">
        <v>94</v>
      </c>
      <c r="H91" s="111" t="s">
        <v>64</v>
      </c>
      <c r="I91" s="111" t="s">
        <v>95</v>
      </c>
      <c r="J91" s="113">
        <v>43799</v>
      </c>
      <c r="K91" s="115">
        <v>708.99</v>
      </c>
    </row>
    <row r="92" spans="1:11">
      <c r="A92" s="111" t="s">
        <v>70</v>
      </c>
      <c r="B92" s="111" t="s">
        <v>78</v>
      </c>
      <c r="C92" s="111" t="s">
        <v>135</v>
      </c>
      <c r="D92" s="111" t="s">
        <v>41</v>
      </c>
      <c r="E92" s="111" t="s">
        <v>42</v>
      </c>
      <c r="F92" s="111" t="s">
        <v>63</v>
      </c>
      <c r="G92" s="111" t="s">
        <v>94</v>
      </c>
      <c r="H92" s="111" t="s">
        <v>64</v>
      </c>
      <c r="I92" s="111" t="s">
        <v>95</v>
      </c>
      <c r="J92" s="113">
        <v>43799</v>
      </c>
      <c r="K92" s="115">
        <v>900</v>
      </c>
    </row>
    <row r="93" spans="1:11">
      <c r="A93" s="111" t="s">
        <v>70</v>
      </c>
      <c r="B93" s="111" t="s">
        <v>78</v>
      </c>
      <c r="C93" s="111" t="s">
        <v>136</v>
      </c>
      <c r="D93" s="111" t="s">
        <v>41</v>
      </c>
      <c r="E93" s="111" t="s">
        <v>42</v>
      </c>
      <c r="F93" s="111" t="s">
        <v>63</v>
      </c>
      <c r="G93" s="111" t="s">
        <v>94</v>
      </c>
      <c r="H93" s="111" t="s">
        <v>64</v>
      </c>
      <c r="I93" s="111" t="s">
        <v>95</v>
      </c>
      <c r="J93" s="113">
        <v>43799</v>
      </c>
      <c r="K93" s="115">
        <v>300</v>
      </c>
    </row>
    <row r="94" spans="1:11">
      <c r="A94" s="126" t="s">
        <v>70</v>
      </c>
      <c r="B94" s="126" t="s">
        <v>78</v>
      </c>
      <c r="C94" s="126" t="s">
        <v>142</v>
      </c>
      <c r="D94" s="126" t="s">
        <v>41</v>
      </c>
      <c r="E94" s="126" t="s">
        <v>42</v>
      </c>
      <c r="F94" s="126" t="s">
        <v>63</v>
      </c>
      <c r="G94" s="126" t="s">
        <v>143</v>
      </c>
      <c r="H94" s="126" t="s">
        <v>41</v>
      </c>
      <c r="I94" s="126" t="s">
        <v>42</v>
      </c>
      <c r="J94" s="127">
        <v>43830</v>
      </c>
      <c r="K94" s="114">
        <v>-195750</v>
      </c>
    </row>
    <row r="95" spans="1:11">
      <c r="A95" s="126" t="s">
        <v>70</v>
      </c>
      <c r="B95" s="126" t="s">
        <v>78</v>
      </c>
      <c r="C95" s="126" t="s">
        <v>142</v>
      </c>
      <c r="D95" s="126" t="s">
        <v>41</v>
      </c>
      <c r="E95" s="126" t="s">
        <v>42</v>
      </c>
      <c r="F95" s="126" t="s">
        <v>63</v>
      </c>
      <c r="G95" s="126" t="s">
        <v>143</v>
      </c>
      <c r="H95" s="126" t="s">
        <v>65</v>
      </c>
      <c r="I95" s="126" t="s">
        <v>120</v>
      </c>
      <c r="J95" s="127">
        <v>43830</v>
      </c>
      <c r="K95" s="114">
        <v>1000000</v>
      </c>
    </row>
    <row r="96" spans="1:11">
      <c r="A96" s="123" t="s">
        <v>70</v>
      </c>
      <c r="B96" s="123" t="s">
        <v>40</v>
      </c>
      <c r="C96" s="123" t="s">
        <v>40</v>
      </c>
      <c r="D96" s="123" t="s">
        <v>40</v>
      </c>
      <c r="E96" s="123" t="s">
        <v>40</v>
      </c>
      <c r="F96" s="123" t="s">
        <v>40</v>
      </c>
      <c r="G96" s="123" t="s">
        <v>40</v>
      </c>
      <c r="H96" s="123" t="s">
        <v>40</v>
      </c>
      <c r="I96" s="123" t="s">
        <v>40</v>
      </c>
      <c r="J96" s="124"/>
      <c r="K96" s="125">
        <v>2435447.35</v>
      </c>
    </row>
    <row r="98" spans="1:11">
      <c r="A98" s="112" t="s">
        <v>245</v>
      </c>
      <c r="B98" s="111"/>
      <c r="C98" s="111"/>
      <c r="D98" s="111"/>
      <c r="E98" s="111"/>
      <c r="F98" s="111"/>
      <c r="G98" s="111"/>
      <c r="H98" s="111"/>
    </row>
    <row r="99" spans="1:11">
      <c r="A99" s="112" t="s">
        <v>53</v>
      </c>
      <c r="B99" s="111"/>
      <c r="C99" s="111"/>
      <c r="D99" s="111"/>
      <c r="E99" s="111"/>
      <c r="F99" s="111"/>
      <c r="G99" s="111"/>
      <c r="H99" s="111"/>
    </row>
    <row r="100" spans="1:11" ht="30">
      <c r="A100" s="121" t="s">
        <v>44</v>
      </c>
      <c r="B100" s="121" t="s">
        <v>90</v>
      </c>
      <c r="C100" s="121" t="s">
        <v>54</v>
      </c>
      <c r="D100" s="121" t="s">
        <v>55</v>
      </c>
      <c r="E100" s="121" t="s">
        <v>56</v>
      </c>
      <c r="F100" s="122" t="s">
        <v>57</v>
      </c>
      <c r="G100" s="121" t="s">
        <v>91</v>
      </c>
      <c r="H100" s="122" t="s">
        <v>58</v>
      </c>
      <c r="I100" s="121" t="s">
        <v>92</v>
      </c>
      <c r="J100" s="121" t="s">
        <v>59</v>
      </c>
      <c r="K100" s="121" t="s">
        <v>60</v>
      </c>
    </row>
    <row r="101" spans="1:11">
      <c r="A101" s="111" t="s">
        <v>79</v>
      </c>
      <c r="B101" s="111" t="s">
        <v>80</v>
      </c>
      <c r="C101" s="111" t="s">
        <v>145</v>
      </c>
      <c r="D101" s="111" t="s">
        <v>41</v>
      </c>
      <c r="E101" s="111" t="s">
        <v>42</v>
      </c>
      <c r="F101" s="111" t="s">
        <v>63</v>
      </c>
      <c r="G101" s="111" t="s">
        <v>94</v>
      </c>
      <c r="H101" s="111" t="s">
        <v>64</v>
      </c>
      <c r="I101" s="111" t="s">
        <v>95</v>
      </c>
      <c r="J101" s="113">
        <v>43496</v>
      </c>
      <c r="K101" s="115">
        <v>5</v>
      </c>
    </row>
    <row r="102" spans="1:11">
      <c r="A102" s="111" t="s">
        <v>79</v>
      </c>
      <c r="B102" s="111" t="s">
        <v>80</v>
      </c>
      <c r="C102" s="111" t="s">
        <v>146</v>
      </c>
      <c r="D102" s="111" t="s">
        <v>41</v>
      </c>
      <c r="E102" s="111" t="s">
        <v>42</v>
      </c>
      <c r="F102" s="111" t="s">
        <v>63</v>
      </c>
      <c r="G102" s="111" t="s">
        <v>94</v>
      </c>
      <c r="H102" s="111" t="s">
        <v>64</v>
      </c>
      <c r="I102" s="111" t="s">
        <v>95</v>
      </c>
      <c r="J102" s="113">
        <v>43496</v>
      </c>
      <c r="K102" s="115">
        <v>5</v>
      </c>
    </row>
    <row r="103" spans="1:11">
      <c r="A103" s="111" t="s">
        <v>79</v>
      </c>
      <c r="B103" s="111" t="s">
        <v>80</v>
      </c>
      <c r="C103" s="111" t="s">
        <v>147</v>
      </c>
      <c r="D103" s="111" t="s">
        <v>41</v>
      </c>
      <c r="E103" s="111" t="s">
        <v>42</v>
      </c>
      <c r="F103" s="111" t="s">
        <v>63</v>
      </c>
      <c r="G103" s="111" t="s">
        <v>94</v>
      </c>
      <c r="H103" s="111" t="s">
        <v>64</v>
      </c>
      <c r="I103" s="111" t="s">
        <v>95</v>
      </c>
      <c r="J103" s="113">
        <v>43496</v>
      </c>
      <c r="K103" s="115">
        <v>5</v>
      </c>
    </row>
    <row r="104" spans="1:11">
      <c r="A104" s="111" t="s">
        <v>79</v>
      </c>
      <c r="B104" s="111" t="s">
        <v>80</v>
      </c>
      <c r="C104" s="111" t="s">
        <v>144</v>
      </c>
      <c r="D104" s="111" t="s">
        <v>41</v>
      </c>
      <c r="E104" s="111" t="s">
        <v>42</v>
      </c>
      <c r="F104" s="111" t="s">
        <v>63</v>
      </c>
      <c r="G104" s="111" t="s">
        <v>94</v>
      </c>
      <c r="H104" s="111" t="s">
        <v>64</v>
      </c>
      <c r="I104" s="111" t="s">
        <v>95</v>
      </c>
      <c r="J104" s="113">
        <v>43496</v>
      </c>
      <c r="K104" s="115">
        <v>2</v>
      </c>
    </row>
    <row r="105" spans="1:11">
      <c r="A105" s="111" t="s">
        <v>79</v>
      </c>
      <c r="B105" s="111" t="s">
        <v>80</v>
      </c>
      <c r="C105" s="111" t="s">
        <v>148</v>
      </c>
      <c r="D105" s="111" t="s">
        <v>41</v>
      </c>
      <c r="E105" s="111" t="s">
        <v>42</v>
      </c>
      <c r="F105" s="111" t="s">
        <v>63</v>
      </c>
      <c r="G105" s="111" t="s">
        <v>94</v>
      </c>
      <c r="H105" s="111" t="s">
        <v>64</v>
      </c>
      <c r="I105" s="111" t="s">
        <v>95</v>
      </c>
      <c r="J105" s="113">
        <v>43524</v>
      </c>
      <c r="K105" s="115">
        <v>5</v>
      </c>
    </row>
    <row r="106" spans="1:11">
      <c r="A106" s="111" t="s">
        <v>79</v>
      </c>
      <c r="B106" s="111" t="s">
        <v>80</v>
      </c>
      <c r="C106" s="111" t="s">
        <v>149</v>
      </c>
      <c r="D106" s="111" t="s">
        <v>41</v>
      </c>
      <c r="E106" s="111" t="s">
        <v>42</v>
      </c>
      <c r="F106" s="111" t="s">
        <v>63</v>
      </c>
      <c r="G106" s="111" t="s">
        <v>94</v>
      </c>
      <c r="H106" s="111" t="s">
        <v>64</v>
      </c>
      <c r="I106" s="111" t="s">
        <v>95</v>
      </c>
      <c r="J106" s="113">
        <v>43555</v>
      </c>
      <c r="K106" s="115">
        <v>10</v>
      </c>
    </row>
    <row r="107" spans="1:11">
      <c r="A107" s="111" t="s">
        <v>79</v>
      </c>
      <c r="B107" s="111" t="s">
        <v>80</v>
      </c>
      <c r="C107" s="111" t="s">
        <v>150</v>
      </c>
      <c r="D107" s="111" t="s">
        <v>41</v>
      </c>
      <c r="E107" s="111" t="s">
        <v>42</v>
      </c>
      <c r="F107" s="111" t="s">
        <v>63</v>
      </c>
      <c r="G107" s="111" t="s">
        <v>94</v>
      </c>
      <c r="H107" s="111" t="s">
        <v>64</v>
      </c>
      <c r="I107" s="111" t="s">
        <v>95</v>
      </c>
      <c r="J107" s="113">
        <v>43555</v>
      </c>
      <c r="K107" s="115">
        <v>5</v>
      </c>
    </row>
    <row r="108" spans="1:11">
      <c r="A108" s="111" t="s">
        <v>79</v>
      </c>
      <c r="B108" s="111" t="s">
        <v>80</v>
      </c>
      <c r="C108" s="111" t="s">
        <v>151</v>
      </c>
      <c r="D108" s="111" t="s">
        <v>41</v>
      </c>
      <c r="E108" s="111" t="s">
        <v>42</v>
      </c>
      <c r="F108" s="111" t="s">
        <v>63</v>
      </c>
      <c r="G108" s="111" t="s">
        <v>94</v>
      </c>
      <c r="H108" s="111" t="s">
        <v>64</v>
      </c>
      <c r="I108" s="111" t="s">
        <v>95</v>
      </c>
      <c r="J108" s="113">
        <v>43555</v>
      </c>
      <c r="K108" s="115">
        <v>50</v>
      </c>
    </row>
    <row r="109" spans="1:11">
      <c r="A109" s="111" t="s">
        <v>79</v>
      </c>
      <c r="B109" s="111" t="s">
        <v>80</v>
      </c>
      <c r="C109" s="111" t="s">
        <v>152</v>
      </c>
      <c r="D109" s="111" t="s">
        <v>41</v>
      </c>
      <c r="E109" s="111" t="s">
        <v>42</v>
      </c>
      <c r="F109" s="111" t="s">
        <v>63</v>
      </c>
      <c r="G109" s="111" t="s">
        <v>94</v>
      </c>
      <c r="H109" s="111" t="s">
        <v>64</v>
      </c>
      <c r="I109" s="111" t="s">
        <v>95</v>
      </c>
      <c r="J109" s="113">
        <v>43555</v>
      </c>
      <c r="K109" s="115">
        <v>5</v>
      </c>
    </row>
    <row r="110" spans="1:11">
      <c r="A110" s="111" t="s">
        <v>79</v>
      </c>
      <c r="B110" s="111" t="s">
        <v>80</v>
      </c>
      <c r="C110" s="111" t="s">
        <v>153</v>
      </c>
      <c r="D110" s="111" t="s">
        <v>41</v>
      </c>
      <c r="E110" s="111" t="s">
        <v>42</v>
      </c>
      <c r="F110" s="111" t="s">
        <v>63</v>
      </c>
      <c r="G110" s="111" t="s">
        <v>94</v>
      </c>
      <c r="H110" s="111" t="s">
        <v>64</v>
      </c>
      <c r="I110" s="111" t="s">
        <v>95</v>
      </c>
      <c r="J110" s="113">
        <v>43555</v>
      </c>
      <c r="K110" s="115">
        <v>5</v>
      </c>
    </row>
    <row r="111" spans="1:11">
      <c r="A111" s="111" t="s">
        <v>79</v>
      </c>
      <c r="B111" s="111" t="s">
        <v>80</v>
      </c>
      <c r="C111" s="111" t="s">
        <v>154</v>
      </c>
      <c r="D111" s="111" t="s">
        <v>41</v>
      </c>
      <c r="E111" s="111" t="s">
        <v>42</v>
      </c>
      <c r="F111" s="111" t="s">
        <v>63</v>
      </c>
      <c r="G111" s="111" t="s">
        <v>94</v>
      </c>
      <c r="H111" s="111" t="s">
        <v>64</v>
      </c>
      <c r="I111" s="111" t="s">
        <v>95</v>
      </c>
      <c r="J111" s="113">
        <v>43585</v>
      </c>
      <c r="K111" s="115">
        <v>5</v>
      </c>
    </row>
    <row r="112" spans="1:11">
      <c r="A112" s="111" t="s">
        <v>79</v>
      </c>
      <c r="B112" s="111" t="s">
        <v>80</v>
      </c>
      <c r="C112" s="111" t="s">
        <v>155</v>
      </c>
      <c r="D112" s="111" t="s">
        <v>41</v>
      </c>
      <c r="E112" s="111" t="s">
        <v>42</v>
      </c>
      <c r="F112" s="111" t="s">
        <v>63</v>
      </c>
      <c r="G112" s="111" t="s">
        <v>94</v>
      </c>
      <c r="H112" s="111" t="s">
        <v>64</v>
      </c>
      <c r="I112" s="111" t="s">
        <v>95</v>
      </c>
      <c r="J112" s="113">
        <v>43585</v>
      </c>
      <c r="K112" s="115">
        <v>20</v>
      </c>
    </row>
    <row r="113" spans="1:11">
      <c r="A113" s="111" t="s">
        <v>79</v>
      </c>
      <c r="B113" s="111" t="s">
        <v>80</v>
      </c>
      <c r="C113" s="111" t="s">
        <v>156</v>
      </c>
      <c r="D113" s="111" t="s">
        <v>41</v>
      </c>
      <c r="E113" s="111" t="s">
        <v>42</v>
      </c>
      <c r="F113" s="111" t="s">
        <v>63</v>
      </c>
      <c r="G113" s="111" t="s">
        <v>94</v>
      </c>
      <c r="H113" s="111" t="s">
        <v>64</v>
      </c>
      <c r="I113" s="111" t="s">
        <v>95</v>
      </c>
      <c r="J113" s="113">
        <v>43585</v>
      </c>
      <c r="K113" s="115">
        <v>5</v>
      </c>
    </row>
    <row r="114" spans="1:11">
      <c r="A114" s="111" t="s">
        <v>79</v>
      </c>
      <c r="B114" s="111" t="s">
        <v>80</v>
      </c>
      <c r="C114" s="111" t="s">
        <v>157</v>
      </c>
      <c r="D114" s="111" t="s">
        <v>41</v>
      </c>
      <c r="E114" s="111" t="s">
        <v>42</v>
      </c>
      <c r="F114" s="111" t="s">
        <v>63</v>
      </c>
      <c r="G114" s="111" t="s">
        <v>94</v>
      </c>
      <c r="H114" s="111" t="s">
        <v>64</v>
      </c>
      <c r="I114" s="111" t="s">
        <v>95</v>
      </c>
      <c r="J114" s="113">
        <v>43616</v>
      </c>
      <c r="K114" s="115">
        <v>20</v>
      </c>
    </row>
    <row r="115" spans="1:11">
      <c r="A115" s="111" t="s">
        <v>79</v>
      </c>
      <c r="B115" s="111" t="s">
        <v>80</v>
      </c>
      <c r="C115" s="111" t="s">
        <v>158</v>
      </c>
      <c r="D115" s="111" t="s">
        <v>41</v>
      </c>
      <c r="E115" s="111" t="s">
        <v>42</v>
      </c>
      <c r="F115" s="111" t="s">
        <v>63</v>
      </c>
      <c r="G115" s="111" t="s">
        <v>94</v>
      </c>
      <c r="H115" s="111" t="s">
        <v>64</v>
      </c>
      <c r="I115" s="111" t="s">
        <v>95</v>
      </c>
      <c r="J115" s="113">
        <v>43616</v>
      </c>
      <c r="K115" s="115">
        <v>5</v>
      </c>
    </row>
    <row r="116" spans="1:11">
      <c r="A116" s="111" t="s">
        <v>79</v>
      </c>
      <c r="B116" s="111" t="s">
        <v>80</v>
      </c>
      <c r="C116" s="111" t="s">
        <v>159</v>
      </c>
      <c r="D116" s="111" t="s">
        <v>41</v>
      </c>
      <c r="E116" s="111" t="s">
        <v>42</v>
      </c>
      <c r="F116" s="111" t="s">
        <v>63</v>
      </c>
      <c r="G116" s="111" t="s">
        <v>94</v>
      </c>
      <c r="H116" s="111" t="s">
        <v>64</v>
      </c>
      <c r="I116" s="111" t="s">
        <v>95</v>
      </c>
      <c r="J116" s="113">
        <v>43616</v>
      </c>
      <c r="K116" s="115">
        <v>70</v>
      </c>
    </row>
    <row r="117" spans="1:11">
      <c r="A117" s="111" t="s">
        <v>79</v>
      </c>
      <c r="B117" s="111" t="s">
        <v>80</v>
      </c>
      <c r="C117" s="111" t="s">
        <v>160</v>
      </c>
      <c r="D117" s="111" t="s">
        <v>41</v>
      </c>
      <c r="E117" s="111" t="s">
        <v>42</v>
      </c>
      <c r="F117" s="111" t="s">
        <v>63</v>
      </c>
      <c r="G117" s="111" t="s">
        <v>94</v>
      </c>
      <c r="H117" s="111" t="s">
        <v>64</v>
      </c>
      <c r="I117" s="111" t="s">
        <v>95</v>
      </c>
      <c r="J117" s="113">
        <v>43644</v>
      </c>
      <c r="K117" s="115">
        <v>10</v>
      </c>
    </row>
    <row r="118" spans="1:11">
      <c r="A118" s="111" t="s">
        <v>79</v>
      </c>
      <c r="B118" s="111" t="s">
        <v>80</v>
      </c>
      <c r="C118" s="111" t="s">
        <v>161</v>
      </c>
      <c r="D118" s="111" t="s">
        <v>41</v>
      </c>
      <c r="E118" s="111" t="s">
        <v>42</v>
      </c>
      <c r="F118" s="111" t="s">
        <v>63</v>
      </c>
      <c r="G118" s="111" t="s">
        <v>94</v>
      </c>
      <c r="H118" s="111" t="s">
        <v>64</v>
      </c>
      <c r="I118" s="111" t="s">
        <v>95</v>
      </c>
      <c r="J118" s="113">
        <v>43644</v>
      </c>
      <c r="K118" s="115">
        <v>5</v>
      </c>
    </row>
    <row r="119" spans="1:11">
      <c r="A119" s="111" t="s">
        <v>79</v>
      </c>
      <c r="B119" s="111" t="s">
        <v>80</v>
      </c>
      <c r="C119" s="111" t="s">
        <v>162</v>
      </c>
      <c r="D119" s="111" t="s">
        <v>41</v>
      </c>
      <c r="E119" s="111" t="s">
        <v>42</v>
      </c>
      <c r="F119" s="111" t="s">
        <v>63</v>
      </c>
      <c r="G119" s="111" t="s">
        <v>94</v>
      </c>
      <c r="H119" s="111" t="s">
        <v>64</v>
      </c>
      <c r="I119" s="111" t="s">
        <v>95</v>
      </c>
      <c r="J119" s="113">
        <v>43677</v>
      </c>
      <c r="K119" s="115">
        <v>5</v>
      </c>
    </row>
    <row r="120" spans="1:11">
      <c r="A120" s="111" t="s">
        <v>79</v>
      </c>
      <c r="B120" s="111" t="s">
        <v>80</v>
      </c>
      <c r="C120" s="111" t="s">
        <v>163</v>
      </c>
      <c r="D120" s="111" t="s">
        <v>41</v>
      </c>
      <c r="E120" s="111" t="s">
        <v>42</v>
      </c>
      <c r="F120" s="111" t="s">
        <v>63</v>
      </c>
      <c r="G120" s="111" t="s">
        <v>94</v>
      </c>
      <c r="H120" s="111" t="s">
        <v>64</v>
      </c>
      <c r="I120" s="111" t="s">
        <v>95</v>
      </c>
      <c r="J120" s="113">
        <v>43677</v>
      </c>
      <c r="K120" s="115">
        <v>5</v>
      </c>
    </row>
    <row r="121" spans="1:11">
      <c r="A121" s="111" t="s">
        <v>79</v>
      </c>
      <c r="B121" s="111" t="s">
        <v>80</v>
      </c>
      <c r="C121" s="111" t="s">
        <v>164</v>
      </c>
      <c r="D121" s="111" t="s">
        <v>41</v>
      </c>
      <c r="E121" s="111" t="s">
        <v>42</v>
      </c>
      <c r="F121" s="111" t="s">
        <v>63</v>
      </c>
      <c r="G121" s="111" t="s">
        <v>94</v>
      </c>
      <c r="H121" s="111" t="s">
        <v>64</v>
      </c>
      <c r="I121" s="111" t="s">
        <v>95</v>
      </c>
      <c r="J121" s="113">
        <v>43677</v>
      </c>
      <c r="K121" s="115">
        <v>5</v>
      </c>
    </row>
    <row r="122" spans="1:11">
      <c r="A122" s="111" t="s">
        <v>79</v>
      </c>
      <c r="B122" s="111" t="s">
        <v>80</v>
      </c>
      <c r="C122" s="111" t="s">
        <v>165</v>
      </c>
      <c r="D122" s="111" t="s">
        <v>41</v>
      </c>
      <c r="E122" s="111" t="s">
        <v>42</v>
      </c>
      <c r="F122" s="111" t="s">
        <v>63</v>
      </c>
      <c r="G122" s="111" t="s">
        <v>94</v>
      </c>
      <c r="H122" s="111" t="s">
        <v>64</v>
      </c>
      <c r="I122" s="111" t="s">
        <v>95</v>
      </c>
      <c r="J122" s="113">
        <v>43677</v>
      </c>
      <c r="K122" s="115">
        <v>5</v>
      </c>
    </row>
    <row r="123" spans="1:11">
      <c r="A123" s="111" t="s">
        <v>79</v>
      </c>
      <c r="B123" s="111" t="s">
        <v>80</v>
      </c>
      <c r="C123" s="111" t="s">
        <v>166</v>
      </c>
      <c r="D123" s="111" t="s">
        <v>41</v>
      </c>
      <c r="E123" s="111" t="s">
        <v>42</v>
      </c>
      <c r="F123" s="111" t="s">
        <v>63</v>
      </c>
      <c r="G123" s="111" t="s">
        <v>94</v>
      </c>
      <c r="H123" s="111" t="s">
        <v>64</v>
      </c>
      <c r="I123" s="111" t="s">
        <v>95</v>
      </c>
      <c r="J123" s="113">
        <v>43677</v>
      </c>
      <c r="K123" s="115">
        <v>5</v>
      </c>
    </row>
    <row r="124" spans="1:11">
      <c r="A124" s="111" t="s">
        <v>79</v>
      </c>
      <c r="B124" s="111" t="s">
        <v>80</v>
      </c>
      <c r="C124" s="111" t="s">
        <v>167</v>
      </c>
      <c r="D124" s="111" t="s">
        <v>41</v>
      </c>
      <c r="E124" s="111" t="s">
        <v>42</v>
      </c>
      <c r="F124" s="111" t="s">
        <v>63</v>
      </c>
      <c r="G124" s="111" t="s">
        <v>94</v>
      </c>
      <c r="H124" s="111" t="s">
        <v>64</v>
      </c>
      <c r="I124" s="111" t="s">
        <v>95</v>
      </c>
      <c r="J124" s="113">
        <v>43677</v>
      </c>
      <c r="K124" s="115">
        <v>10</v>
      </c>
    </row>
    <row r="125" spans="1:11">
      <c r="A125" s="111" t="s">
        <v>79</v>
      </c>
      <c r="B125" s="111" t="s">
        <v>80</v>
      </c>
      <c r="C125" s="111" t="s">
        <v>168</v>
      </c>
      <c r="D125" s="111" t="s">
        <v>41</v>
      </c>
      <c r="E125" s="111" t="s">
        <v>42</v>
      </c>
      <c r="F125" s="111" t="s">
        <v>63</v>
      </c>
      <c r="G125" s="111" t="s">
        <v>94</v>
      </c>
      <c r="H125" s="111" t="s">
        <v>64</v>
      </c>
      <c r="I125" s="111" t="s">
        <v>95</v>
      </c>
      <c r="J125" s="113">
        <v>43707</v>
      </c>
      <c r="K125" s="115">
        <v>150</v>
      </c>
    </row>
    <row r="126" spans="1:11">
      <c r="A126" s="111" t="s">
        <v>79</v>
      </c>
      <c r="B126" s="111" t="s">
        <v>80</v>
      </c>
      <c r="C126" s="111" t="s">
        <v>169</v>
      </c>
      <c r="D126" s="111" t="s">
        <v>41</v>
      </c>
      <c r="E126" s="111" t="s">
        <v>42</v>
      </c>
      <c r="F126" s="111" t="s">
        <v>63</v>
      </c>
      <c r="G126" s="111" t="s">
        <v>94</v>
      </c>
      <c r="H126" s="111" t="s">
        <v>64</v>
      </c>
      <c r="I126" s="111" t="s">
        <v>95</v>
      </c>
      <c r="J126" s="113">
        <v>43707</v>
      </c>
      <c r="K126" s="115">
        <v>5</v>
      </c>
    </row>
    <row r="127" spans="1:11">
      <c r="A127" s="111" t="s">
        <v>79</v>
      </c>
      <c r="B127" s="111" t="s">
        <v>80</v>
      </c>
      <c r="C127" s="111" t="s">
        <v>170</v>
      </c>
      <c r="D127" s="111" t="s">
        <v>41</v>
      </c>
      <c r="E127" s="111" t="s">
        <v>42</v>
      </c>
      <c r="F127" s="111" t="s">
        <v>63</v>
      </c>
      <c r="G127" s="111" t="s">
        <v>94</v>
      </c>
      <c r="H127" s="111" t="s">
        <v>64</v>
      </c>
      <c r="I127" s="111" t="s">
        <v>95</v>
      </c>
      <c r="J127" s="113">
        <v>43738</v>
      </c>
      <c r="K127" s="115">
        <v>20</v>
      </c>
    </row>
    <row r="128" spans="1:11">
      <c r="A128" s="111" t="s">
        <v>79</v>
      </c>
      <c r="B128" s="111" t="s">
        <v>80</v>
      </c>
      <c r="C128" s="111" t="s">
        <v>171</v>
      </c>
      <c r="D128" s="111" t="s">
        <v>41</v>
      </c>
      <c r="E128" s="111" t="s">
        <v>42</v>
      </c>
      <c r="F128" s="111" t="s">
        <v>63</v>
      </c>
      <c r="G128" s="111" t="s">
        <v>94</v>
      </c>
      <c r="H128" s="111" t="s">
        <v>64</v>
      </c>
      <c r="I128" s="111" t="s">
        <v>95</v>
      </c>
      <c r="J128" s="113">
        <v>43738</v>
      </c>
      <c r="K128" s="115">
        <v>10</v>
      </c>
    </row>
    <row r="129" spans="1:11">
      <c r="A129" s="111" t="s">
        <v>79</v>
      </c>
      <c r="B129" s="111" t="s">
        <v>80</v>
      </c>
      <c r="C129" s="111" t="s">
        <v>172</v>
      </c>
      <c r="D129" s="111" t="s">
        <v>41</v>
      </c>
      <c r="E129" s="111" t="s">
        <v>42</v>
      </c>
      <c r="F129" s="111" t="s">
        <v>63</v>
      </c>
      <c r="G129" s="111" t="s">
        <v>94</v>
      </c>
      <c r="H129" s="111" t="s">
        <v>64</v>
      </c>
      <c r="I129" s="111" t="s">
        <v>95</v>
      </c>
      <c r="J129" s="113">
        <v>43769</v>
      </c>
      <c r="K129" s="115">
        <v>20</v>
      </c>
    </row>
    <row r="130" spans="1:11">
      <c r="A130" s="111" t="s">
        <v>79</v>
      </c>
      <c r="B130" s="111" t="s">
        <v>80</v>
      </c>
      <c r="C130" s="111" t="s">
        <v>173</v>
      </c>
      <c r="D130" s="111" t="s">
        <v>41</v>
      </c>
      <c r="E130" s="111" t="s">
        <v>42</v>
      </c>
      <c r="F130" s="111" t="s">
        <v>63</v>
      </c>
      <c r="G130" s="111" t="s">
        <v>94</v>
      </c>
      <c r="H130" s="111" t="s">
        <v>64</v>
      </c>
      <c r="I130" s="111" t="s">
        <v>95</v>
      </c>
      <c r="J130" s="113">
        <v>43769</v>
      </c>
      <c r="K130" s="115">
        <v>20</v>
      </c>
    </row>
    <row r="131" spans="1:11">
      <c r="A131" s="111" t="s">
        <v>79</v>
      </c>
      <c r="B131" s="111" t="s">
        <v>80</v>
      </c>
      <c r="C131" s="111" t="s">
        <v>174</v>
      </c>
      <c r="D131" s="111" t="s">
        <v>41</v>
      </c>
      <c r="E131" s="111" t="s">
        <v>42</v>
      </c>
      <c r="F131" s="111" t="s">
        <v>63</v>
      </c>
      <c r="G131" s="111" t="s">
        <v>94</v>
      </c>
      <c r="H131" s="111" t="s">
        <v>64</v>
      </c>
      <c r="I131" s="111" t="s">
        <v>95</v>
      </c>
      <c r="J131" s="113">
        <v>43769</v>
      </c>
      <c r="K131" s="115">
        <v>5</v>
      </c>
    </row>
    <row r="132" spans="1:11">
      <c r="A132" s="111" t="s">
        <v>79</v>
      </c>
      <c r="B132" s="111" t="s">
        <v>80</v>
      </c>
      <c r="C132" s="111" t="s">
        <v>175</v>
      </c>
      <c r="D132" s="111" t="s">
        <v>41</v>
      </c>
      <c r="E132" s="111" t="s">
        <v>42</v>
      </c>
      <c r="F132" s="111" t="s">
        <v>63</v>
      </c>
      <c r="G132" s="111" t="s">
        <v>94</v>
      </c>
      <c r="H132" s="111" t="s">
        <v>64</v>
      </c>
      <c r="I132" s="111" t="s">
        <v>95</v>
      </c>
      <c r="J132" s="113">
        <v>43769</v>
      </c>
      <c r="K132" s="115">
        <v>5</v>
      </c>
    </row>
    <row r="133" spans="1:11">
      <c r="A133" s="111" t="s">
        <v>79</v>
      </c>
      <c r="B133" s="111" t="s">
        <v>80</v>
      </c>
      <c r="C133" s="111" t="s">
        <v>176</v>
      </c>
      <c r="D133" s="111" t="s">
        <v>41</v>
      </c>
      <c r="E133" s="111" t="s">
        <v>42</v>
      </c>
      <c r="F133" s="111" t="s">
        <v>63</v>
      </c>
      <c r="G133" s="111" t="s">
        <v>94</v>
      </c>
      <c r="H133" s="111" t="s">
        <v>41</v>
      </c>
      <c r="I133" s="111" t="s">
        <v>42</v>
      </c>
      <c r="J133" s="113">
        <v>43799</v>
      </c>
      <c r="K133" s="115">
        <v>-5</v>
      </c>
    </row>
    <row r="134" spans="1:11">
      <c r="A134" s="111" t="s">
        <v>79</v>
      </c>
      <c r="B134" s="111" t="s">
        <v>80</v>
      </c>
      <c r="C134" s="111" t="s">
        <v>177</v>
      </c>
      <c r="D134" s="111" t="s">
        <v>41</v>
      </c>
      <c r="E134" s="111" t="s">
        <v>42</v>
      </c>
      <c r="F134" s="111" t="s">
        <v>63</v>
      </c>
      <c r="G134" s="111" t="s">
        <v>94</v>
      </c>
      <c r="H134" s="111" t="s">
        <v>64</v>
      </c>
      <c r="I134" s="111" t="s">
        <v>95</v>
      </c>
      <c r="J134" s="113">
        <v>43799</v>
      </c>
      <c r="K134" s="115">
        <v>6.6</v>
      </c>
    </row>
    <row r="135" spans="1:11">
      <c r="A135" s="111" t="s">
        <v>79</v>
      </c>
      <c r="B135" s="111" t="s">
        <v>80</v>
      </c>
      <c r="C135" s="111" t="s">
        <v>178</v>
      </c>
      <c r="D135" s="111" t="s">
        <v>41</v>
      </c>
      <c r="E135" s="111" t="s">
        <v>42</v>
      </c>
      <c r="F135" s="111" t="s">
        <v>63</v>
      </c>
      <c r="G135" s="111" t="s">
        <v>94</v>
      </c>
      <c r="H135" s="111" t="s">
        <v>64</v>
      </c>
      <c r="I135" s="111" t="s">
        <v>95</v>
      </c>
      <c r="J135" s="113">
        <v>43799</v>
      </c>
      <c r="K135" s="115">
        <v>20</v>
      </c>
    </row>
    <row r="136" spans="1:11">
      <c r="A136" s="111" t="s">
        <v>79</v>
      </c>
      <c r="B136" s="111" t="s">
        <v>80</v>
      </c>
      <c r="C136" s="111" t="s">
        <v>179</v>
      </c>
      <c r="D136" s="111" t="s">
        <v>41</v>
      </c>
      <c r="E136" s="111" t="s">
        <v>42</v>
      </c>
      <c r="F136" s="111" t="s">
        <v>63</v>
      </c>
      <c r="G136" s="111" t="s">
        <v>94</v>
      </c>
      <c r="H136" s="111" t="s">
        <v>64</v>
      </c>
      <c r="I136" s="111" t="s">
        <v>95</v>
      </c>
      <c r="J136" s="113">
        <v>43799</v>
      </c>
      <c r="K136" s="115">
        <v>5</v>
      </c>
    </row>
    <row r="137" spans="1:11">
      <c r="A137" s="111" t="s">
        <v>79</v>
      </c>
      <c r="B137" s="111" t="s">
        <v>80</v>
      </c>
      <c r="C137" s="111" t="s">
        <v>180</v>
      </c>
      <c r="D137" s="111" t="s">
        <v>41</v>
      </c>
      <c r="E137" s="111" t="s">
        <v>42</v>
      </c>
      <c r="F137" s="111" t="s">
        <v>63</v>
      </c>
      <c r="G137" s="111" t="s">
        <v>94</v>
      </c>
      <c r="H137" s="111" t="s">
        <v>64</v>
      </c>
      <c r="I137" s="111" t="s">
        <v>95</v>
      </c>
      <c r="J137" s="113">
        <v>43799</v>
      </c>
      <c r="K137" s="115">
        <v>5</v>
      </c>
    </row>
    <row r="138" spans="1:11">
      <c r="A138" s="111" t="s">
        <v>79</v>
      </c>
      <c r="B138" s="111" t="s">
        <v>80</v>
      </c>
      <c r="C138" s="111" t="s">
        <v>181</v>
      </c>
      <c r="D138" s="111" t="s">
        <v>41</v>
      </c>
      <c r="E138" s="111" t="s">
        <v>42</v>
      </c>
      <c r="F138" s="111" t="s">
        <v>63</v>
      </c>
      <c r="G138" s="111" t="s">
        <v>94</v>
      </c>
      <c r="H138" s="111" t="s">
        <v>64</v>
      </c>
      <c r="I138" s="111" t="s">
        <v>95</v>
      </c>
      <c r="J138" s="113">
        <v>43799</v>
      </c>
      <c r="K138" s="115">
        <v>5</v>
      </c>
    </row>
    <row r="139" spans="1:11">
      <c r="A139" s="111" t="s">
        <v>79</v>
      </c>
      <c r="B139" s="111" t="s">
        <v>80</v>
      </c>
      <c r="C139" s="111" t="s">
        <v>182</v>
      </c>
      <c r="D139" s="111" t="s">
        <v>41</v>
      </c>
      <c r="E139" s="111" t="s">
        <v>42</v>
      </c>
      <c r="F139" s="111" t="s">
        <v>63</v>
      </c>
      <c r="G139" s="111" t="s">
        <v>94</v>
      </c>
      <c r="H139" s="111" t="s">
        <v>64</v>
      </c>
      <c r="I139" s="111" t="s">
        <v>95</v>
      </c>
      <c r="J139" s="113">
        <v>43799</v>
      </c>
      <c r="K139" s="115">
        <v>20</v>
      </c>
    </row>
    <row r="140" spans="1:11">
      <c r="A140" s="111" t="s">
        <v>79</v>
      </c>
      <c r="B140" s="111" t="s">
        <v>80</v>
      </c>
      <c r="C140" s="111" t="s">
        <v>183</v>
      </c>
      <c r="D140" s="111" t="s">
        <v>41</v>
      </c>
      <c r="E140" s="111" t="s">
        <v>42</v>
      </c>
      <c r="F140" s="111" t="s">
        <v>63</v>
      </c>
      <c r="G140" s="111" t="s">
        <v>94</v>
      </c>
      <c r="H140" s="111" t="s">
        <v>64</v>
      </c>
      <c r="I140" s="111" t="s">
        <v>95</v>
      </c>
      <c r="J140" s="113">
        <v>43799</v>
      </c>
      <c r="K140" s="115">
        <v>20</v>
      </c>
    </row>
    <row r="141" spans="1:11">
      <c r="A141" s="111" t="s">
        <v>79</v>
      </c>
      <c r="B141" s="111" t="s">
        <v>80</v>
      </c>
      <c r="C141" s="111" t="s">
        <v>184</v>
      </c>
      <c r="D141" s="111" t="s">
        <v>41</v>
      </c>
      <c r="E141" s="111" t="s">
        <v>42</v>
      </c>
      <c r="F141" s="111" t="s">
        <v>63</v>
      </c>
      <c r="G141" s="111" t="s">
        <v>94</v>
      </c>
      <c r="H141" s="111" t="s">
        <v>64</v>
      </c>
      <c r="I141" s="111" t="s">
        <v>95</v>
      </c>
      <c r="J141" s="113">
        <v>43799</v>
      </c>
      <c r="K141" s="115">
        <v>5</v>
      </c>
    </row>
    <row r="142" spans="1:11">
      <c r="A142" s="111" t="s">
        <v>79</v>
      </c>
      <c r="B142" s="111" t="s">
        <v>80</v>
      </c>
      <c r="C142" s="111" t="s">
        <v>185</v>
      </c>
      <c r="D142" s="111" t="s">
        <v>41</v>
      </c>
      <c r="E142" s="111" t="s">
        <v>42</v>
      </c>
      <c r="F142" s="111" t="s">
        <v>63</v>
      </c>
      <c r="G142" s="111" t="s">
        <v>94</v>
      </c>
      <c r="H142" s="111" t="s">
        <v>64</v>
      </c>
      <c r="I142" s="111" t="s">
        <v>95</v>
      </c>
      <c r="J142" s="113">
        <v>43830</v>
      </c>
      <c r="K142" s="115">
        <v>20</v>
      </c>
    </row>
    <row r="143" spans="1:11">
      <c r="A143" s="111" t="s">
        <v>79</v>
      </c>
      <c r="B143" s="111" t="s">
        <v>80</v>
      </c>
      <c r="C143" s="111" t="s">
        <v>186</v>
      </c>
      <c r="D143" s="111" t="s">
        <v>41</v>
      </c>
      <c r="E143" s="111" t="s">
        <v>42</v>
      </c>
      <c r="F143" s="111" t="s">
        <v>63</v>
      </c>
      <c r="G143" s="111" t="s">
        <v>94</v>
      </c>
      <c r="H143" s="111" t="s">
        <v>64</v>
      </c>
      <c r="I143" s="111" t="s">
        <v>95</v>
      </c>
      <c r="J143" s="113">
        <v>43830</v>
      </c>
      <c r="K143" s="115">
        <v>5</v>
      </c>
    </row>
    <row r="144" spans="1:11">
      <c r="A144" s="111" t="s">
        <v>79</v>
      </c>
      <c r="B144" s="111" t="s">
        <v>80</v>
      </c>
      <c r="C144" s="111" t="s">
        <v>187</v>
      </c>
      <c r="D144" s="111" t="s">
        <v>41</v>
      </c>
      <c r="E144" s="111" t="s">
        <v>42</v>
      </c>
      <c r="F144" s="111" t="s">
        <v>63</v>
      </c>
      <c r="G144" s="111" t="s">
        <v>94</v>
      </c>
      <c r="H144" s="111" t="s">
        <v>64</v>
      </c>
      <c r="I144" s="111" t="s">
        <v>95</v>
      </c>
      <c r="J144" s="113">
        <v>43830</v>
      </c>
      <c r="K144" s="115">
        <v>104.4</v>
      </c>
    </row>
    <row r="145" spans="1:11">
      <c r="A145" s="111" t="s">
        <v>79</v>
      </c>
      <c r="B145" s="111" t="s">
        <v>80</v>
      </c>
      <c r="C145" s="111" t="s">
        <v>188</v>
      </c>
      <c r="D145" s="111" t="s">
        <v>41</v>
      </c>
      <c r="E145" s="111" t="s">
        <v>42</v>
      </c>
      <c r="F145" s="111" t="s">
        <v>63</v>
      </c>
      <c r="G145" s="111" t="s">
        <v>94</v>
      </c>
      <c r="H145" s="111" t="s">
        <v>64</v>
      </c>
      <c r="I145" s="111" t="s">
        <v>95</v>
      </c>
      <c r="J145" s="113">
        <v>43830</v>
      </c>
      <c r="K145" s="115">
        <v>5</v>
      </c>
    </row>
    <row r="146" spans="1:11">
      <c r="A146" s="123" t="s">
        <v>79</v>
      </c>
      <c r="B146" s="123" t="s">
        <v>40</v>
      </c>
      <c r="C146" s="123" t="s">
        <v>40</v>
      </c>
      <c r="D146" s="123" t="s">
        <v>40</v>
      </c>
      <c r="E146" s="123" t="s">
        <v>40</v>
      </c>
      <c r="F146" s="123" t="s">
        <v>40</v>
      </c>
      <c r="G146" s="123" t="s">
        <v>40</v>
      </c>
      <c r="H146" s="123" t="s">
        <v>40</v>
      </c>
      <c r="I146" s="123" t="s">
        <v>40</v>
      </c>
      <c r="J146" s="124"/>
      <c r="K146" s="125">
        <v>741</v>
      </c>
    </row>
    <row r="148" spans="1:11">
      <c r="A148" s="112" t="s">
        <v>246</v>
      </c>
      <c r="B148" s="111"/>
      <c r="C148" s="111"/>
      <c r="D148" s="111"/>
      <c r="E148" s="111"/>
      <c r="F148" s="111"/>
      <c r="G148" s="111"/>
      <c r="H148" s="111"/>
    </row>
    <row r="149" spans="1:11">
      <c r="A149" s="112" t="s">
        <v>53</v>
      </c>
      <c r="B149" s="111"/>
      <c r="C149" s="111"/>
      <c r="D149" s="111"/>
      <c r="E149" s="111"/>
      <c r="F149" s="111"/>
      <c r="G149" s="111"/>
      <c r="H149" s="111"/>
    </row>
    <row r="150" spans="1:11" ht="30">
      <c r="A150" s="121" t="s">
        <v>44</v>
      </c>
      <c r="B150" s="121" t="s">
        <v>90</v>
      </c>
      <c r="C150" s="121" t="s">
        <v>54</v>
      </c>
      <c r="D150" s="121" t="s">
        <v>55</v>
      </c>
      <c r="E150" s="121" t="s">
        <v>56</v>
      </c>
      <c r="F150" s="122" t="s">
        <v>57</v>
      </c>
      <c r="G150" s="121" t="s">
        <v>91</v>
      </c>
      <c r="H150" s="122" t="s">
        <v>58</v>
      </c>
      <c r="I150" s="121" t="s">
        <v>92</v>
      </c>
      <c r="J150" s="121" t="s">
        <v>59</v>
      </c>
      <c r="K150" s="121" t="s">
        <v>60</v>
      </c>
    </row>
    <row r="151" spans="1:11">
      <c r="A151" s="111" t="s">
        <v>72</v>
      </c>
      <c r="B151" s="111" t="s">
        <v>81</v>
      </c>
      <c r="C151" s="111" t="s">
        <v>100</v>
      </c>
      <c r="D151" s="111" t="s">
        <v>41</v>
      </c>
      <c r="E151" s="111" t="s">
        <v>42</v>
      </c>
      <c r="F151" s="111" t="s">
        <v>61</v>
      </c>
      <c r="G151" s="111" t="s">
        <v>40</v>
      </c>
      <c r="H151" s="111" t="s">
        <v>101</v>
      </c>
      <c r="I151" s="111" t="s">
        <v>102</v>
      </c>
      <c r="J151" s="113">
        <v>43487</v>
      </c>
      <c r="K151" s="115">
        <v>12811</v>
      </c>
    </row>
    <row r="152" spans="1:11">
      <c r="A152" s="111" t="s">
        <v>72</v>
      </c>
      <c r="B152" s="111" t="s">
        <v>81</v>
      </c>
      <c r="C152" s="111" t="s">
        <v>191</v>
      </c>
      <c r="D152" s="111" t="s">
        <v>41</v>
      </c>
      <c r="E152" s="111" t="s">
        <v>42</v>
      </c>
      <c r="F152" s="111" t="s">
        <v>61</v>
      </c>
      <c r="G152" s="111" t="s">
        <v>40</v>
      </c>
      <c r="H152" s="111" t="s">
        <v>62</v>
      </c>
      <c r="I152" s="111" t="s">
        <v>96</v>
      </c>
      <c r="J152" s="113">
        <v>43532</v>
      </c>
      <c r="K152" s="115">
        <v>14000</v>
      </c>
    </row>
    <row r="153" spans="1:11">
      <c r="A153" s="111" t="s">
        <v>72</v>
      </c>
      <c r="B153" s="111" t="s">
        <v>81</v>
      </c>
      <c r="C153" s="111" t="s">
        <v>43</v>
      </c>
      <c r="D153" s="111" t="s">
        <v>41</v>
      </c>
      <c r="E153" s="111" t="s">
        <v>42</v>
      </c>
      <c r="F153" s="111" t="s">
        <v>61</v>
      </c>
      <c r="G153" s="111" t="s">
        <v>40</v>
      </c>
      <c r="H153" s="111" t="s">
        <v>62</v>
      </c>
      <c r="I153" s="111" t="s">
        <v>96</v>
      </c>
      <c r="J153" s="113">
        <v>43535</v>
      </c>
      <c r="K153" s="115">
        <v>340000</v>
      </c>
    </row>
    <row r="154" spans="1:11">
      <c r="A154" s="111" t="s">
        <v>72</v>
      </c>
      <c r="B154" s="111" t="s">
        <v>81</v>
      </c>
      <c r="C154" s="111" t="s">
        <v>197</v>
      </c>
      <c r="D154" s="111" t="s">
        <v>41</v>
      </c>
      <c r="E154" s="111" t="s">
        <v>42</v>
      </c>
      <c r="F154" s="111" t="s">
        <v>61</v>
      </c>
      <c r="G154" s="111" t="s">
        <v>40</v>
      </c>
      <c r="H154" s="111" t="s">
        <v>198</v>
      </c>
      <c r="I154" s="111" t="s">
        <v>199</v>
      </c>
      <c r="J154" s="113">
        <v>43559</v>
      </c>
      <c r="K154" s="115">
        <v>1761.25</v>
      </c>
    </row>
    <row r="155" spans="1:11">
      <c r="A155" s="111" t="s">
        <v>72</v>
      </c>
      <c r="B155" s="111" t="s">
        <v>81</v>
      </c>
      <c r="C155" s="111" t="s">
        <v>200</v>
      </c>
      <c r="D155" s="111" t="s">
        <v>41</v>
      </c>
      <c r="E155" s="111" t="s">
        <v>42</v>
      </c>
      <c r="F155" s="111" t="s">
        <v>61</v>
      </c>
      <c r="G155" s="111" t="s">
        <v>40</v>
      </c>
      <c r="H155" s="111" t="s">
        <v>201</v>
      </c>
      <c r="I155" s="111" t="s">
        <v>202</v>
      </c>
      <c r="J155" s="113">
        <v>43621</v>
      </c>
      <c r="K155" s="115">
        <v>10000</v>
      </c>
    </row>
    <row r="156" spans="1:11">
      <c r="A156" s="111" t="s">
        <v>72</v>
      </c>
      <c r="B156" s="111" t="s">
        <v>81</v>
      </c>
      <c r="C156" s="111" t="s">
        <v>97</v>
      </c>
      <c r="D156" s="111" t="s">
        <v>41</v>
      </c>
      <c r="E156" s="111" t="s">
        <v>42</v>
      </c>
      <c r="F156" s="111" t="s">
        <v>61</v>
      </c>
      <c r="G156" s="111" t="s">
        <v>40</v>
      </c>
      <c r="H156" s="111" t="s">
        <v>98</v>
      </c>
      <c r="I156" s="111" t="s">
        <v>99</v>
      </c>
      <c r="J156" s="113">
        <v>43626</v>
      </c>
      <c r="K156" s="115">
        <v>2000</v>
      </c>
    </row>
    <row r="157" spans="1:11">
      <c r="A157" s="111" t="s">
        <v>72</v>
      </c>
      <c r="B157" s="111" t="s">
        <v>81</v>
      </c>
      <c r="C157" s="111" t="s">
        <v>200</v>
      </c>
      <c r="D157" s="111" t="s">
        <v>41</v>
      </c>
      <c r="E157" s="111" t="s">
        <v>42</v>
      </c>
      <c r="F157" s="111" t="s">
        <v>61</v>
      </c>
      <c r="G157" s="111" t="s">
        <v>40</v>
      </c>
      <c r="H157" s="111" t="s">
        <v>201</v>
      </c>
      <c r="I157" s="111" t="s">
        <v>202</v>
      </c>
      <c r="J157" s="113">
        <v>43627</v>
      </c>
      <c r="K157" s="115">
        <v>10000</v>
      </c>
    </row>
    <row r="158" spans="1:11">
      <c r="A158" s="111" t="s">
        <v>72</v>
      </c>
      <c r="B158" s="111" t="s">
        <v>81</v>
      </c>
      <c r="C158" s="111" t="s">
        <v>200</v>
      </c>
      <c r="D158" s="111" t="s">
        <v>41</v>
      </c>
      <c r="E158" s="111" t="s">
        <v>42</v>
      </c>
      <c r="F158" s="111" t="s">
        <v>61</v>
      </c>
      <c r="G158" s="111" t="s">
        <v>40</v>
      </c>
      <c r="H158" s="111" t="s">
        <v>201</v>
      </c>
      <c r="I158" s="111" t="s">
        <v>202</v>
      </c>
      <c r="J158" s="113">
        <v>43628</v>
      </c>
      <c r="K158" s="115">
        <v>-10000</v>
      </c>
    </row>
    <row r="159" spans="1:11">
      <c r="A159" s="111" t="s">
        <v>72</v>
      </c>
      <c r="B159" s="111" t="s">
        <v>81</v>
      </c>
      <c r="C159" s="111" t="s">
        <v>203</v>
      </c>
      <c r="D159" s="111" t="s">
        <v>41</v>
      </c>
      <c r="E159" s="111" t="s">
        <v>42</v>
      </c>
      <c r="F159" s="111" t="s">
        <v>61</v>
      </c>
      <c r="G159" s="111" t="s">
        <v>40</v>
      </c>
      <c r="H159" s="111" t="s">
        <v>204</v>
      </c>
      <c r="I159" s="111" t="s">
        <v>205</v>
      </c>
      <c r="J159" s="113">
        <v>43628</v>
      </c>
      <c r="K159" s="115">
        <v>30000</v>
      </c>
    </row>
    <row r="160" spans="1:11">
      <c r="A160" s="111" t="s">
        <v>72</v>
      </c>
      <c r="B160" s="111" t="s">
        <v>81</v>
      </c>
      <c r="C160" s="111" t="s">
        <v>130</v>
      </c>
      <c r="D160" s="111" t="s">
        <v>41</v>
      </c>
      <c r="E160" s="111" t="s">
        <v>42</v>
      </c>
      <c r="F160" s="111" t="s">
        <v>61</v>
      </c>
      <c r="G160" s="111" t="s">
        <v>40</v>
      </c>
      <c r="H160" s="111" t="s">
        <v>210</v>
      </c>
      <c r="I160" s="111" t="s">
        <v>211</v>
      </c>
      <c r="J160" s="113">
        <v>43741</v>
      </c>
      <c r="K160" s="115">
        <v>22500</v>
      </c>
    </row>
    <row r="161" spans="1:11">
      <c r="A161" s="111" t="s">
        <v>72</v>
      </c>
      <c r="B161" s="111" t="s">
        <v>81</v>
      </c>
      <c r="C161" s="111" t="s">
        <v>212</v>
      </c>
      <c r="D161" s="111" t="s">
        <v>41</v>
      </c>
      <c r="E161" s="111" t="s">
        <v>42</v>
      </c>
      <c r="F161" s="111" t="s">
        <v>61</v>
      </c>
      <c r="G161" s="111" t="s">
        <v>40</v>
      </c>
      <c r="H161" s="111" t="s">
        <v>210</v>
      </c>
      <c r="I161" s="111" t="s">
        <v>211</v>
      </c>
      <c r="J161" s="113">
        <v>43745</v>
      </c>
      <c r="K161" s="115">
        <v>22500</v>
      </c>
    </row>
    <row r="162" spans="1:11">
      <c r="A162" s="111" t="s">
        <v>72</v>
      </c>
      <c r="B162" s="111" t="s">
        <v>81</v>
      </c>
      <c r="C162" s="111" t="s">
        <v>130</v>
      </c>
      <c r="D162" s="111" t="s">
        <v>41</v>
      </c>
      <c r="E162" s="111" t="s">
        <v>42</v>
      </c>
      <c r="F162" s="111" t="s">
        <v>61</v>
      </c>
      <c r="G162" s="111" t="s">
        <v>40</v>
      </c>
      <c r="H162" s="111" t="s">
        <v>210</v>
      </c>
      <c r="I162" s="111" t="s">
        <v>211</v>
      </c>
      <c r="J162" s="113">
        <v>43746</v>
      </c>
      <c r="K162" s="115">
        <v>-22500</v>
      </c>
    </row>
    <row r="163" spans="1:11">
      <c r="A163" s="111" t="s">
        <v>72</v>
      </c>
      <c r="B163" s="111" t="s">
        <v>81</v>
      </c>
      <c r="C163" s="111" t="s">
        <v>97</v>
      </c>
      <c r="D163" s="111" t="s">
        <v>41</v>
      </c>
      <c r="E163" s="111" t="s">
        <v>42</v>
      </c>
      <c r="F163" s="111" t="s">
        <v>61</v>
      </c>
      <c r="G163" s="111" t="s">
        <v>40</v>
      </c>
      <c r="H163" s="111" t="s">
        <v>98</v>
      </c>
      <c r="I163" s="111" t="s">
        <v>99</v>
      </c>
      <c r="J163" s="113">
        <v>43777</v>
      </c>
      <c r="K163" s="115">
        <v>1502.51</v>
      </c>
    </row>
    <row r="164" spans="1:11">
      <c r="A164" s="111" t="s">
        <v>72</v>
      </c>
      <c r="B164" s="111" t="s">
        <v>81</v>
      </c>
      <c r="C164" s="111" t="s">
        <v>214</v>
      </c>
      <c r="D164" s="111" t="s">
        <v>41</v>
      </c>
      <c r="E164" s="111" t="s">
        <v>42</v>
      </c>
      <c r="F164" s="111" t="s">
        <v>61</v>
      </c>
      <c r="G164" s="111" t="s">
        <v>40</v>
      </c>
      <c r="H164" s="111" t="s">
        <v>215</v>
      </c>
      <c r="I164" s="111" t="s">
        <v>216</v>
      </c>
      <c r="J164" s="113">
        <v>43816</v>
      </c>
      <c r="K164" s="115">
        <v>62500</v>
      </c>
    </row>
    <row r="165" spans="1:11">
      <c r="A165" s="111" t="s">
        <v>72</v>
      </c>
      <c r="B165" s="111" t="s">
        <v>81</v>
      </c>
      <c r="C165" s="111" t="s">
        <v>189</v>
      </c>
      <c r="D165" s="111" t="s">
        <v>41</v>
      </c>
      <c r="E165" s="111" t="s">
        <v>42</v>
      </c>
      <c r="F165" s="111" t="s">
        <v>63</v>
      </c>
      <c r="G165" s="111" t="s">
        <v>94</v>
      </c>
      <c r="H165" s="111" t="s">
        <v>64</v>
      </c>
      <c r="I165" s="111" t="s">
        <v>95</v>
      </c>
      <c r="J165" s="113">
        <v>43496</v>
      </c>
      <c r="K165" s="115">
        <v>200</v>
      </c>
    </row>
    <row r="166" spans="1:11">
      <c r="A166" s="111" t="s">
        <v>72</v>
      </c>
      <c r="B166" s="111" t="s">
        <v>81</v>
      </c>
      <c r="C166" s="111" t="s">
        <v>190</v>
      </c>
      <c r="D166" s="111" t="s">
        <v>41</v>
      </c>
      <c r="E166" s="111" t="s">
        <v>42</v>
      </c>
      <c r="F166" s="111" t="s">
        <v>63</v>
      </c>
      <c r="G166" s="111" t="s">
        <v>94</v>
      </c>
      <c r="H166" s="111" t="s">
        <v>64</v>
      </c>
      <c r="I166" s="111" t="s">
        <v>95</v>
      </c>
      <c r="J166" s="113">
        <v>43524</v>
      </c>
      <c r="K166" s="115">
        <v>351</v>
      </c>
    </row>
    <row r="167" spans="1:11">
      <c r="A167" s="126" t="s">
        <v>72</v>
      </c>
      <c r="B167" s="126" t="s">
        <v>81</v>
      </c>
      <c r="C167" s="126" t="s">
        <v>192</v>
      </c>
      <c r="D167" s="126" t="s">
        <v>41</v>
      </c>
      <c r="E167" s="126" t="s">
        <v>42</v>
      </c>
      <c r="F167" s="126" t="s">
        <v>63</v>
      </c>
      <c r="G167" s="126" t="s">
        <v>192</v>
      </c>
      <c r="H167" s="126" t="s">
        <v>71</v>
      </c>
      <c r="I167" s="126" t="s">
        <v>193</v>
      </c>
      <c r="J167" s="127">
        <v>43555</v>
      </c>
      <c r="K167" s="114">
        <v>-354000</v>
      </c>
    </row>
    <row r="168" spans="1:11">
      <c r="A168" s="126" t="s">
        <v>72</v>
      </c>
      <c r="B168" s="126" t="s">
        <v>81</v>
      </c>
      <c r="C168" s="126" t="s">
        <v>194</v>
      </c>
      <c r="D168" s="126" t="s">
        <v>41</v>
      </c>
      <c r="E168" s="126" t="s">
        <v>42</v>
      </c>
      <c r="F168" s="126" t="s">
        <v>63</v>
      </c>
      <c r="G168" s="126" t="s">
        <v>195</v>
      </c>
      <c r="H168" s="126" t="s">
        <v>66</v>
      </c>
      <c r="I168" s="126" t="s">
        <v>196</v>
      </c>
      <c r="J168" s="127">
        <v>43555</v>
      </c>
      <c r="K168" s="114">
        <v>-50000</v>
      </c>
    </row>
    <row r="169" spans="1:11">
      <c r="A169" s="111" t="s">
        <v>72</v>
      </c>
      <c r="B169" s="111" t="s">
        <v>81</v>
      </c>
      <c r="C169" s="111" t="s">
        <v>206</v>
      </c>
      <c r="D169" s="111" t="s">
        <v>41</v>
      </c>
      <c r="E169" s="111" t="s">
        <v>42</v>
      </c>
      <c r="F169" s="111" t="s">
        <v>63</v>
      </c>
      <c r="G169" s="111" t="s">
        <v>94</v>
      </c>
      <c r="H169" s="111" t="s">
        <v>64</v>
      </c>
      <c r="I169" s="111" t="s">
        <v>95</v>
      </c>
      <c r="J169" s="113">
        <v>43644</v>
      </c>
      <c r="K169" s="115">
        <v>154.61000000000001</v>
      </c>
    </row>
    <row r="170" spans="1:11">
      <c r="A170" s="111" t="s">
        <v>72</v>
      </c>
      <c r="B170" s="111" t="s">
        <v>81</v>
      </c>
      <c r="C170" s="111" t="s">
        <v>207</v>
      </c>
      <c r="D170" s="111" t="s">
        <v>41</v>
      </c>
      <c r="E170" s="111" t="s">
        <v>42</v>
      </c>
      <c r="F170" s="111" t="s">
        <v>63</v>
      </c>
      <c r="G170" s="111" t="s">
        <v>94</v>
      </c>
      <c r="H170" s="111" t="s">
        <v>64</v>
      </c>
      <c r="I170" s="111" t="s">
        <v>95</v>
      </c>
      <c r="J170" s="113">
        <v>43677</v>
      </c>
      <c r="K170" s="115">
        <v>216.62</v>
      </c>
    </row>
    <row r="171" spans="1:11">
      <c r="A171" s="111" t="s">
        <v>72</v>
      </c>
      <c r="B171" s="111" t="s">
        <v>81</v>
      </c>
      <c r="C171" s="111" t="s">
        <v>208</v>
      </c>
      <c r="D171" s="111" t="s">
        <v>41</v>
      </c>
      <c r="E171" s="111" t="s">
        <v>42</v>
      </c>
      <c r="F171" s="111" t="s">
        <v>63</v>
      </c>
      <c r="G171" s="111" t="s">
        <v>94</v>
      </c>
      <c r="H171" s="111" t="s">
        <v>64</v>
      </c>
      <c r="I171" s="111" t="s">
        <v>95</v>
      </c>
      <c r="J171" s="113">
        <v>43707</v>
      </c>
      <c r="K171" s="115">
        <v>362.56</v>
      </c>
    </row>
    <row r="172" spans="1:11">
      <c r="A172" s="111" t="s">
        <v>72</v>
      </c>
      <c r="B172" s="111" t="s">
        <v>81</v>
      </c>
      <c r="C172" s="111" t="s">
        <v>209</v>
      </c>
      <c r="D172" s="111" t="s">
        <v>41</v>
      </c>
      <c r="E172" s="111" t="s">
        <v>42</v>
      </c>
      <c r="F172" s="111" t="s">
        <v>63</v>
      </c>
      <c r="G172" s="111" t="s">
        <v>94</v>
      </c>
      <c r="H172" s="111" t="s">
        <v>64</v>
      </c>
      <c r="I172" s="111" t="s">
        <v>95</v>
      </c>
      <c r="J172" s="113">
        <v>43707</v>
      </c>
      <c r="K172" s="115">
        <v>155.38999999999999</v>
      </c>
    </row>
    <row r="173" spans="1:11">
      <c r="A173" s="126" t="s">
        <v>72</v>
      </c>
      <c r="B173" s="126" t="s">
        <v>81</v>
      </c>
      <c r="C173" s="126" t="s">
        <v>40</v>
      </c>
      <c r="D173" s="126" t="s">
        <v>41</v>
      </c>
      <c r="E173" s="126" t="s">
        <v>42</v>
      </c>
      <c r="F173" s="126" t="s">
        <v>63</v>
      </c>
      <c r="G173" s="126" t="s">
        <v>128</v>
      </c>
      <c r="H173" s="126" t="s">
        <v>41</v>
      </c>
      <c r="I173" s="126" t="s">
        <v>42</v>
      </c>
      <c r="J173" s="127">
        <v>43738</v>
      </c>
      <c r="K173" s="114">
        <v>-4000</v>
      </c>
    </row>
    <row r="174" spans="1:11">
      <c r="A174" s="126" t="s">
        <v>72</v>
      </c>
      <c r="B174" s="126" t="s">
        <v>81</v>
      </c>
      <c r="C174" s="126" t="s">
        <v>40</v>
      </c>
      <c r="D174" s="126" t="s">
        <v>41</v>
      </c>
      <c r="E174" s="126" t="s">
        <v>42</v>
      </c>
      <c r="F174" s="126" t="s">
        <v>63</v>
      </c>
      <c r="G174" s="126" t="s">
        <v>128</v>
      </c>
      <c r="H174" s="126" t="s">
        <v>66</v>
      </c>
      <c r="I174" s="126" t="s">
        <v>196</v>
      </c>
      <c r="J174" s="127">
        <v>43738</v>
      </c>
      <c r="K174" s="114">
        <v>204000</v>
      </c>
    </row>
    <row r="175" spans="1:11">
      <c r="A175" s="111" t="s">
        <v>72</v>
      </c>
      <c r="B175" s="111" t="s">
        <v>81</v>
      </c>
      <c r="C175" s="111" t="s">
        <v>213</v>
      </c>
      <c r="D175" s="111" t="s">
        <v>41</v>
      </c>
      <c r="E175" s="111" t="s">
        <v>42</v>
      </c>
      <c r="F175" s="111" t="s">
        <v>63</v>
      </c>
      <c r="G175" s="111" t="s">
        <v>94</v>
      </c>
      <c r="H175" s="111" t="s">
        <v>64</v>
      </c>
      <c r="I175" s="111" t="s">
        <v>95</v>
      </c>
      <c r="J175" s="113">
        <v>43769</v>
      </c>
      <c r="K175" s="115">
        <v>189</v>
      </c>
    </row>
    <row r="176" spans="1:11">
      <c r="A176" s="126" t="s">
        <v>72</v>
      </c>
      <c r="B176" s="126" t="s">
        <v>81</v>
      </c>
      <c r="C176" s="126" t="s">
        <v>142</v>
      </c>
      <c r="D176" s="126" t="s">
        <v>41</v>
      </c>
      <c r="E176" s="126" t="s">
        <v>42</v>
      </c>
      <c r="F176" s="126" t="s">
        <v>63</v>
      </c>
      <c r="G176" s="126" t="s">
        <v>143</v>
      </c>
      <c r="H176" s="126" t="s">
        <v>41</v>
      </c>
      <c r="I176" s="126" t="s">
        <v>42</v>
      </c>
      <c r="J176" s="127">
        <v>43830</v>
      </c>
      <c r="K176" s="114">
        <v>-190750</v>
      </c>
    </row>
    <row r="177" spans="1:11">
      <c r="A177" s="126" t="s">
        <v>72</v>
      </c>
      <c r="B177" s="126" t="s">
        <v>81</v>
      </c>
      <c r="C177" s="126" t="s">
        <v>142</v>
      </c>
      <c r="D177" s="126" t="s">
        <v>41</v>
      </c>
      <c r="E177" s="126" t="s">
        <v>42</v>
      </c>
      <c r="F177" s="126" t="s">
        <v>63</v>
      </c>
      <c r="G177" s="126" t="s">
        <v>143</v>
      </c>
      <c r="H177" s="126" t="s">
        <v>71</v>
      </c>
      <c r="I177" s="126" t="s">
        <v>193</v>
      </c>
      <c r="J177" s="127">
        <v>43830</v>
      </c>
      <c r="K177" s="114">
        <v>273000</v>
      </c>
    </row>
    <row r="178" spans="1:11">
      <c r="A178" s="123" t="s">
        <v>72</v>
      </c>
      <c r="B178" s="123" t="s">
        <v>40</v>
      </c>
      <c r="C178" s="123" t="s">
        <v>40</v>
      </c>
      <c r="D178" s="123" t="s">
        <v>40</v>
      </c>
      <c r="E178" s="123" t="s">
        <v>40</v>
      </c>
      <c r="F178" s="123" t="s">
        <v>40</v>
      </c>
      <c r="G178" s="123" t="s">
        <v>40</v>
      </c>
      <c r="H178" s="123" t="s">
        <v>40</v>
      </c>
      <c r="I178" s="123" t="s">
        <v>40</v>
      </c>
      <c r="J178" s="124"/>
      <c r="K178" s="125">
        <v>376953.94</v>
      </c>
    </row>
    <row r="180" spans="1:11">
      <c r="A180" s="112" t="s">
        <v>247</v>
      </c>
      <c r="B180" s="111"/>
      <c r="C180" s="111"/>
      <c r="D180" s="111"/>
      <c r="E180" s="111"/>
      <c r="F180" s="111"/>
      <c r="G180" s="111"/>
      <c r="H180" s="111"/>
    </row>
    <row r="181" spans="1:11">
      <c r="A181" s="112" t="s">
        <v>53</v>
      </c>
      <c r="B181" s="111"/>
      <c r="C181" s="111"/>
      <c r="D181" s="111"/>
      <c r="E181" s="111"/>
      <c r="F181" s="111"/>
      <c r="G181" s="111"/>
      <c r="H181" s="111"/>
    </row>
    <row r="182" spans="1:11" ht="30">
      <c r="A182" s="121" t="s">
        <v>44</v>
      </c>
      <c r="B182" s="121" t="s">
        <v>90</v>
      </c>
      <c r="C182" s="121" t="s">
        <v>54</v>
      </c>
      <c r="D182" s="121" t="s">
        <v>55</v>
      </c>
      <c r="E182" s="121" t="s">
        <v>56</v>
      </c>
      <c r="F182" s="122" t="s">
        <v>57</v>
      </c>
      <c r="G182" s="121" t="s">
        <v>91</v>
      </c>
      <c r="H182" s="122" t="s">
        <v>58</v>
      </c>
      <c r="I182" s="121" t="s">
        <v>92</v>
      </c>
      <c r="J182" s="121" t="s">
        <v>59</v>
      </c>
      <c r="K182" s="121" t="s">
        <v>60</v>
      </c>
    </row>
    <row r="183" spans="1:11">
      <c r="A183" s="111" t="s">
        <v>82</v>
      </c>
      <c r="B183" s="111" t="s">
        <v>83</v>
      </c>
      <c r="C183" s="111" t="s">
        <v>217</v>
      </c>
      <c r="D183" s="111" t="s">
        <v>41</v>
      </c>
      <c r="E183" s="111" t="s">
        <v>42</v>
      </c>
      <c r="F183" s="111" t="s">
        <v>61</v>
      </c>
      <c r="G183" s="111" t="s">
        <v>40</v>
      </c>
      <c r="H183" s="111" t="s">
        <v>62</v>
      </c>
      <c r="I183" s="111" t="s">
        <v>96</v>
      </c>
      <c r="J183" s="113">
        <v>43552</v>
      </c>
      <c r="K183" s="115">
        <v>60000</v>
      </c>
    </row>
    <row r="184" spans="1:11">
      <c r="A184" s="111" t="s">
        <v>82</v>
      </c>
      <c r="B184" s="111" t="s">
        <v>83</v>
      </c>
      <c r="C184" s="111" t="s">
        <v>218</v>
      </c>
      <c r="D184" s="111" t="s">
        <v>41</v>
      </c>
      <c r="E184" s="111" t="s">
        <v>42</v>
      </c>
      <c r="F184" s="111" t="s">
        <v>63</v>
      </c>
      <c r="G184" s="111" t="s">
        <v>218</v>
      </c>
      <c r="H184" s="111" t="s">
        <v>71</v>
      </c>
      <c r="I184" s="111" t="s">
        <v>193</v>
      </c>
      <c r="J184" s="113">
        <v>43555</v>
      </c>
      <c r="K184" s="115">
        <v>-60000</v>
      </c>
    </row>
    <row r="185" spans="1:11">
      <c r="A185" s="111" t="s">
        <v>82</v>
      </c>
      <c r="B185" s="111" t="s">
        <v>83</v>
      </c>
      <c r="C185" s="111" t="s">
        <v>219</v>
      </c>
      <c r="D185" s="111" t="s">
        <v>41</v>
      </c>
      <c r="E185" s="111" t="s">
        <v>42</v>
      </c>
      <c r="F185" s="111" t="s">
        <v>63</v>
      </c>
      <c r="G185" s="111" t="s">
        <v>94</v>
      </c>
      <c r="H185" s="111" t="s">
        <v>64</v>
      </c>
      <c r="I185" s="111" t="s">
        <v>95</v>
      </c>
      <c r="J185" s="113">
        <v>43738</v>
      </c>
      <c r="K185" s="115">
        <v>20</v>
      </c>
    </row>
    <row r="186" spans="1:11">
      <c r="A186" s="111" t="s">
        <v>82</v>
      </c>
      <c r="B186" s="111" t="s">
        <v>83</v>
      </c>
      <c r="C186" s="111" t="s">
        <v>220</v>
      </c>
      <c r="D186" s="111" t="s">
        <v>41</v>
      </c>
      <c r="E186" s="111" t="s">
        <v>42</v>
      </c>
      <c r="F186" s="111" t="s">
        <v>63</v>
      </c>
      <c r="G186" s="111" t="s">
        <v>94</v>
      </c>
      <c r="H186" s="111" t="s">
        <v>64</v>
      </c>
      <c r="I186" s="111" t="s">
        <v>95</v>
      </c>
      <c r="J186" s="113">
        <v>43738</v>
      </c>
      <c r="K186" s="115">
        <v>50</v>
      </c>
    </row>
    <row r="187" spans="1:11">
      <c r="A187" s="111" t="s">
        <v>82</v>
      </c>
      <c r="B187" s="111" t="s">
        <v>83</v>
      </c>
      <c r="C187" s="111" t="s">
        <v>221</v>
      </c>
      <c r="D187" s="111" t="s">
        <v>41</v>
      </c>
      <c r="E187" s="111" t="s">
        <v>42</v>
      </c>
      <c r="F187" s="111" t="s">
        <v>63</v>
      </c>
      <c r="G187" s="111" t="s">
        <v>94</v>
      </c>
      <c r="H187" s="111" t="s">
        <v>64</v>
      </c>
      <c r="I187" s="111" t="s">
        <v>95</v>
      </c>
      <c r="J187" s="113">
        <v>43738</v>
      </c>
      <c r="K187" s="115">
        <v>20</v>
      </c>
    </row>
    <row r="188" spans="1:11">
      <c r="A188" s="111" t="s">
        <v>82</v>
      </c>
      <c r="B188" s="111" t="s">
        <v>83</v>
      </c>
      <c r="C188" s="111" t="s">
        <v>220</v>
      </c>
      <c r="D188" s="111" t="s">
        <v>41</v>
      </c>
      <c r="E188" s="111" t="s">
        <v>42</v>
      </c>
      <c r="F188" s="111" t="s">
        <v>63</v>
      </c>
      <c r="G188" s="111" t="s">
        <v>94</v>
      </c>
      <c r="H188" s="111" t="s">
        <v>64</v>
      </c>
      <c r="I188" s="111" t="s">
        <v>95</v>
      </c>
      <c r="J188" s="113">
        <v>43738</v>
      </c>
      <c r="K188" s="115">
        <v>37</v>
      </c>
    </row>
    <row r="189" spans="1:11">
      <c r="A189" s="111" t="s">
        <v>82</v>
      </c>
      <c r="B189" s="111" t="s">
        <v>83</v>
      </c>
      <c r="C189" s="111" t="s">
        <v>222</v>
      </c>
      <c r="D189" s="111" t="s">
        <v>41</v>
      </c>
      <c r="E189" s="111" t="s">
        <v>42</v>
      </c>
      <c r="F189" s="111" t="s">
        <v>63</v>
      </c>
      <c r="G189" s="111" t="s">
        <v>94</v>
      </c>
      <c r="H189" s="111" t="s">
        <v>64</v>
      </c>
      <c r="I189" s="111" t="s">
        <v>95</v>
      </c>
      <c r="J189" s="113">
        <v>43769</v>
      </c>
      <c r="K189" s="115">
        <v>20</v>
      </c>
    </row>
    <row r="190" spans="1:11">
      <c r="A190" s="111" t="s">
        <v>82</v>
      </c>
      <c r="B190" s="111" t="s">
        <v>83</v>
      </c>
      <c r="C190" s="111" t="s">
        <v>223</v>
      </c>
      <c r="D190" s="111" t="s">
        <v>41</v>
      </c>
      <c r="E190" s="111" t="s">
        <v>42</v>
      </c>
      <c r="F190" s="111" t="s">
        <v>63</v>
      </c>
      <c r="G190" s="111" t="s">
        <v>94</v>
      </c>
      <c r="H190" s="111" t="s">
        <v>41</v>
      </c>
      <c r="I190" s="111" t="s">
        <v>42</v>
      </c>
      <c r="J190" s="113">
        <v>43799</v>
      </c>
      <c r="K190" s="115">
        <v>-20</v>
      </c>
    </row>
    <row r="191" spans="1:11">
      <c r="A191" s="111" t="s">
        <v>82</v>
      </c>
      <c r="B191" s="111" t="s">
        <v>83</v>
      </c>
      <c r="C191" s="111" t="s">
        <v>224</v>
      </c>
      <c r="D191" s="111" t="s">
        <v>41</v>
      </c>
      <c r="E191" s="111" t="s">
        <v>42</v>
      </c>
      <c r="F191" s="111" t="s">
        <v>63</v>
      </c>
      <c r="G191" s="111" t="s">
        <v>94</v>
      </c>
      <c r="H191" s="111" t="s">
        <v>64</v>
      </c>
      <c r="I191" s="111" t="s">
        <v>95</v>
      </c>
      <c r="J191" s="113">
        <v>43799</v>
      </c>
      <c r="K191" s="115">
        <v>20</v>
      </c>
    </row>
    <row r="192" spans="1:11">
      <c r="A192" s="111" t="s">
        <v>82</v>
      </c>
      <c r="B192" s="111" t="s">
        <v>83</v>
      </c>
      <c r="C192" s="111" t="s">
        <v>225</v>
      </c>
      <c r="D192" s="111" t="s">
        <v>41</v>
      </c>
      <c r="E192" s="111" t="s">
        <v>42</v>
      </c>
      <c r="F192" s="111" t="s">
        <v>63</v>
      </c>
      <c r="G192" s="111" t="s">
        <v>94</v>
      </c>
      <c r="H192" s="111" t="s">
        <v>64</v>
      </c>
      <c r="I192" s="111" t="s">
        <v>95</v>
      </c>
      <c r="J192" s="113">
        <v>43799</v>
      </c>
      <c r="K192" s="115">
        <v>20</v>
      </c>
    </row>
    <row r="193" spans="1:11">
      <c r="A193" s="111" t="s">
        <v>82</v>
      </c>
      <c r="B193" s="111" t="s">
        <v>83</v>
      </c>
      <c r="C193" s="111" t="s">
        <v>226</v>
      </c>
      <c r="D193" s="111" t="s">
        <v>41</v>
      </c>
      <c r="E193" s="111" t="s">
        <v>42</v>
      </c>
      <c r="F193" s="111" t="s">
        <v>63</v>
      </c>
      <c r="G193" s="111" t="s">
        <v>94</v>
      </c>
      <c r="H193" s="111" t="s">
        <v>64</v>
      </c>
      <c r="I193" s="111" t="s">
        <v>95</v>
      </c>
      <c r="J193" s="113">
        <v>43830</v>
      </c>
      <c r="K193" s="115">
        <v>0.25</v>
      </c>
    </row>
    <row r="194" spans="1:11">
      <c r="A194" s="111" t="s">
        <v>82</v>
      </c>
      <c r="B194" s="111" t="s">
        <v>83</v>
      </c>
      <c r="C194" s="111" t="s">
        <v>227</v>
      </c>
      <c r="D194" s="111" t="s">
        <v>41</v>
      </c>
      <c r="E194" s="111" t="s">
        <v>42</v>
      </c>
      <c r="F194" s="111" t="s">
        <v>63</v>
      </c>
      <c r="G194" s="111" t="s">
        <v>94</v>
      </c>
      <c r="H194" s="111" t="s">
        <v>64</v>
      </c>
      <c r="I194" s="111" t="s">
        <v>95</v>
      </c>
      <c r="J194" s="113">
        <v>43830</v>
      </c>
      <c r="K194" s="115">
        <v>20</v>
      </c>
    </row>
    <row r="195" spans="1:11">
      <c r="A195" s="123" t="s">
        <v>82</v>
      </c>
      <c r="B195" s="123" t="s">
        <v>40</v>
      </c>
      <c r="C195" s="123" t="s">
        <v>40</v>
      </c>
      <c r="D195" s="123" t="s">
        <v>40</v>
      </c>
      <c r="E195" s="123" t="s">
        <v>40</v>
      </c>
      <c r="F195" s="123" t="s">
        <v>40</v>
      </c>
      <c r="G195" s="123" t="s">
        <v>40</v>
      </c>
      <c r="H195" s="123" t="s">
        <v>40</v>
      </c>
      <c r="I195" s="123" t="s">
        <v>40</v>
      </c>
      <c r="J195" s="124"/>
      <c r="K195" s="125">
        <v>187.25</v>
      </c>
    </row>
    <row r="197" spans="1:11">
      <c r="A197" s="112" t="s">
        <v>248</v>
      </c>
      <c r="B197" s="111"/>
      <c r="C197" s="111"/>
      <c r="D197" s="111"/>
      <c r="E197" s="111"/>
      <c r="F197" s="111"/>
      <c r="G197" s="111"/>
      <c r="H197" s="111"/>
    </row>
    <row r="198" spans="1:11">
      <c r="A198" s="112" t="s">
        <v>53</v>
      </c>
      <c r="B198" s="111"/>
      <c r="C198" s="111"/>
      <c r="D198" s="111"/>
      <c r="E198" s="111"/>
      <c r="F198" s="111"/>
      <c r="G198" s="111"/>
      <c r="H198" s="111"/>
    </row>
    <row r="199" spans="1:11" ht="30">
      <c r="A199" s="121" t="s">
        <v>44</v>
      </c>
      <c r="B199" s="121" t="s">
        <v>90</v>
      </c>
      <c r="C199" s="121" t="s">
        <v>54</v>
      </c>
      <c r="D199" s="121" t="s">
        <v>55</v>
      </c>
      <c r="E199" s="121" t="s">
        <v>56</v>
      </c>
      <c r="F199" s="122" t="s">
        <v>57</v>
      </c>
      <c r="G199" s="121" t="s">
        <v>91</v>
      </c>
      <c r="H199" s="122" t="s">
        <v>58</v>
      </c>
      <c r="I199" s="121" t="s">
        <v>92</v>
      </c>
      <c r="J199" s="121" t="s">
        <v>59</v>
      </c>
      <c r="K199" s="121" t="s">
        <v>60</v>
      </c>
    </row>
    <row r="200" spans="1:11">
      <c r="A200" s="111" t="s">
        <v>84</v>
      </c>
      <c r="B200" s="111" t="s">
        <v>85</v>
      </c>
      <c r="C200" s="111" t="s">
        <v>229</v>
      </c>
      <c r="D200" s="111" t="s">
        <v>41</v>
      </c>
      <c r="E200" s="111" t="s">
        <v>42</v>
      </c>
      <c r="F200" s="111" t="s">
        <v>61</v>
      </c>
      <c r="G200" s="111" t="s">
        <v>40</v>
      </c>
      <c r="H200" s="111" t="s">
        <v>230</v>
      </c>
      <c r="I200" s="111" t="s">
        <v>231</v>
      </c>
      <c r="J200" s="113">
        <v>43570</v>
      </c>
      <c r="K200" s="115">
        <v>2695</v>
      </c>
    </row>
    <row r="201" spans="1:11">
      <c r="A201" s="111" t="s">
        <v>84</v>
      </c>
      <c r="B201" s="111" t="s">
        <v>85</v>
      </c>
      <c r="C201" s="111" t="s">
        <v>131</v>
      </c>
      <c r="D201" s="111" t="s">
        <v>41</v>
      </c>
      <c r="E201" s="111" t="s">
        <v>42</v>
      </c>
      <c r="F201" s="111" t="s">
        <v>61</v>
      </c>
      <c r="G201" s="111" t="s">
        <v>40</v>
      </c>
      <c r="H201" s="111" t="s">
        <v>98</v>
      </c>
      <c r="I201" s="111" t="s">
        <v>99</v>
      </c>
      <c r="J201" s="113">
        <v>43655</v>
      </c>
      <c r="K201" s="115">
        <v>13371.61</v>
      </c>
    </row>
    <row r="202" spans="1:11">
      <c r="A202" s="111" t="s">
        <v>84</v>
      </c>
      <c r="B202" s="111" t="s">
        <v>85</v>
      </c>
      <c r="C202" s="111" t="s">
        <v>233</v>
      </c>
      <c r="D202" s="111" t="s">
        <v>41</v>
      </c>
      <c r="E202" s="111" t="s">
        <v>42</v>
      </c>
      <c r="F202" s="111" t="s">
        <v>61</v>
      </c>
      <c r="G202" s="111" t="s">
        <v>40</v>
      </c>
      <c r="H202" s="111" t="s">
        <v>234</v>
      </c>
      <c r="I202" s="111" t="s">
        <v>235</v>
      </c>
      <c r="J202" s="113">
        <v>43682</v>
      </c>
      <c r="K202" s="115">
        <v>250000</v>
      </c>
    </row>
    <row r="203" spans="1:11">
      <c r="A203" s="111" t="s">
        <v>84</v>
      </c>
      <c r="B203" s="111" t="s">
        <v>85</v>
      </c>
      <c r="C203" s="111" t="s">
        <v>236</v>
      </c>
      <c r="D203" s="111" t="s">
        <v>41</v>
      </c>
      <c r="E203" s="111" t="s">
        <v>42</v>
      </c>
      <c r="F203" s="111" t="s">
        <v>61</v>
      </c>
      <c r="G203" s="111" t="s">
        <v>40</v>
      </c>
      <c r="H203" s="111" t="s">
        <v>237</v>
      </c>
      <c r="I203" s="111" t="s">
        <v>238</v>
      </c>
      <c r="J203" s="113">
        <v>43760</v>
      </c>
      <c r="K203" s="115">
        <v>100000</v>
      </c>
    </row>
    <row r="204" spans="1:11">
      <c r="A204" s="111" t="s">
        <v>84</v>
      </c>
      <c r="B204" s="111" t="s">
        <v>85</v>
      </c>
      <c r="C204" s="111" t="s">
        <v>228</v>
      </c>
      <c r="D204" s="111" t="s">
        <v>41</v>
      </c>
      <c r="E204" s="111" t="s">
        <v>42</v>
      </c>
      <c r="F204" s="111" t="s">
        <v>63</v>
      </c>
      <c r="G204" s="111" t="s">
        <v>94</v>
      </c>
      <c r="H204" s="111" t="s">
        <v>64</v>
      </c>
      <c r="I204" s="111" t="s">
        <v>95</v>
      </c>
      <c r="J204" s="113">
        <v>43555</v>
      </c>
      <c r="K204" s="115">
        <v>29.95</v>
      </c>
    </row>
    <row r="205" spans="1:11">
      <c r="A205" s="111" t="s">
        <v>84</v>
      </c>
      <c r="B205" s="111" t="s">
        <v>85</v>
      </c>
      <c r="C205" s="111" t="s">
        <v>232</v>
      </c>
      <c r="D205" s="111" t="s">
        <v>41</v>
      </c>
      <c r="E205" s="111" t="s">
        <v>42</v>
      </c>
      <c r="F205" s="111" t="s">
        <v>63</v>
      </c>
      <c r="G205" s="111" t="s">
        <v>94</v>
      </c>
      <c r="H205" s="111" t="s">
        <v>64</v>
      </c>
      <c r="I205" s="111" t="s">
        <v>95</v>
      </c>
      <c r="J205" s="113">
        <v>43677</v>
      </c>
      <c r="K205" s="115">
        <v>693.57</v>
      </c>
    </row>
    <row r="206" spans="1:11">
      <c r="A206" s="111" t="s">
        <v>84</v>
      </c>
      <c r="B206" s="111" t="s">
        <v>85</v>
      </c>
      <c r="C206" s="111" t="s">
        <v>239</v>
      </c>
      <c r="D206" s="111" t="s">
        <v>41</v>
      </c>
      <c r="E206" s="111" t="s">
        <v>42</v>
      </c>
      <c r="F206" s="111" t="s">
        <v>63</v>
      </c>
      <c r="G206" s="111" t="s">
        <v>94</v>
      </c>
      <c r="H206" s="111" t="s">
        <v>64</v>
      </c>
      <c r="I206" s="111" t="s">
        <v>95</v>
      </c>
      <c r="J206" s="113">
        <v>43769</v>
      </c>
      <c r="K206" s="115">
        <v>183.6</v>
      </c>
    </row>
    <row r="207" spans="1:11">
      <c r="A207" s="111" t="s">
        <v>84</v>
      </c>
      <c r="B207" s="111" t="s">
        <v>85</v>
      </c>
      <c r="C207" s="111" t="s">
        <v>240</v>
      </c>
      <c r="D207" s="111" t="s">
        <v>41</v>
      </c>
      <c r="E207" s="111" t="s">
        <v>42</v>
      </c>
      <c r="F207" s="111" t="s">
        <v>63</v>
      </c>
      <c r="G207" s="111" t="s">
        <v>94</v>
      </c>
      <c r="H207" s="111" t="s">
        <v>64</v>
      </c>
      <c r="I207" s="111" t="s">
        <v>95</v>
      </c>
      <c r="J207" s="113">
        <v>43769</v>
      </c>
      <c r="K207" s="115">
        <v>750</v>
      </c>
    </row>
    <row r="208" spans="1:11">
      <c r="A208" s="123" t="s">
        <v>84</v>
      </c>
      <c r="B208" s="123" t="s">
        <v>40</v>
      </c>
      <c r="C208" s="123" t="s">
        <v>40</v>
      </c>
      <c r="D208" s="123" t="s">
        <v>40</v>
      </c>
      <c r="E208" s="123" t="s">
        <v>40</v>
      </c>
      <c r="F208" s="123" t="s">
        <v>40</v>
      </c>
      <c r="G208" s="123" t="s">
        <v>40</v>
      </c>
      <c r="H208" s="123" t="s">
        <v>40</v>
      </c>
      <c r="I208" s="123" t="s">
        <v>40</v>
      </c>
      <c r="J208" s="124"/>
      <c r="K208" s="125">
        <v>367723.73</v>
      </c>
    </row>
    <row r="210" spans="1:11">
      <c r="A210" s="112" t="s">
        <v>249</v>
      </c>
      <c r="B210" s="111"/>
      <c r="C210" s="111"/>
      <c r="D210" s="111"/>
      <c r="E210" s="111"/>
      <c r="F210" s="111"/>
      <c r="G210" s="111"/>
      <c r="H210" s="111"/>
    </row>
    <row r="211" spans="1:11">
      <c r="A211" s="112" t="s">
        <v>53</v>
      </c>
      <c r="B211" s="111"/>
      <c r="C211" s="111"/>
      <c r="D211" s="111"/>
      <c r="E211" s="111"/>
      <c r="F211" s="111"/>
      <c r="G211" s="111"/>
      <c r="H211" s="111"/>
    </row>
    <row r="212" spans="1:11" ht="30">
      <c r="A212" s="121" t="s">
        <v>44</v>
      </c>
      <c r="B212" s="121" t="s">
        <v>90</v>
      </c>
      <c r="C212" s="121" t="s">
        <v>54</v>
      </c>
      <c r="D212" s="121" t="s">
        <v>55</v>
      </c>
      <c r="E212" s="121" t="s">
        <v>56</v>
      </c>
      <c r="F212" s="122" t="s">
        <v>57</v>
      </c>
      <c r="G212" s="121" t="s">
        <v>91</v>
      </c>
      <c r="H212" s="122" t="s">
        <v>58</v>
      </c>
      <c r="I212" s="121" t="s">
        <v>92</v>
      </c>
      <c r="J212" s="121" t="s">
        <v>59</v>
      </c>
      <c r="K212" s="121" t="s">
        <v>60</v>
      </c>
    </row>
    <row r="213" spans="1:11">
      <c r="A213" s="111" t="s">
        <v>86</v>
      </c>
      <c r="B213" s="111" t="s">
        <v>87</v>
      </c>
      <c r="C213" s="111" t="s">
        <v>241</v>
      </c>
      <c r="D213" s="111" t="s">
        <v>41</v>
      </c>
      <c r="E213" s="111" t="s">
        <v>42</v>
      </c>
      <c r="F213" s="111" t="s">
        <v>63</v>
      </c>
      <c r="G213" s="111" t="s">
        <v>94</v>
      </c>
      <c r="H213" s="111" t="s">
        <v>41</v>
      </c>
      <c r="I213" s="111" t="s">
        <v>42</v>
      </c>
      <c r="J213" s="113">
        <v>43830</v>
      </c>
      <c r="K213" s="115">
        <v>-20</v>
      </c>
    </row>
    <row r="214" spans="1:11">
      <c r="A214" s="128" t="s">
        <v>86</v>
      </c>
      <c r="B214" s="123" t="s">
        <v>40</v>
      </c>
      <c r="C214" s="123" t="s">
        <v>40</v>
      </c>
      <c r="D214" s="123" t="s">
        <v>40</v>
      </c>
      <c r="E214" s="123" t="s">
        <v>40</v>
      </c>
      <c r="F214" s="123" t="s">
        <v>40</v>
      </c>
      <c r="G214" s="123" t="s">
        <v>40</v>
      </c>
      <c r="H214" s="123" t="s">
        <v>40</v>
      </c>
      <c r="I214" s="123" t="s">
        <v>40</v>
      </c>
      <c r="J214" s="124"/>
      <c r="K214" s="125">
        <v>-20</v>
      </c>
    </row>
    <row r="216" spans="1:11">
      <c r="A216" s="112" t="s">
        <v>251</v>
      </c>
    </row>
    <row r="217" spans="1:11">
      <c r="A217" s="112" t="s">
        <v>53</v>
      </c>
    </row>
    <row r="218" spans="1:11">
      <c r="A218" s="128">
        <v>18490424</v>
      </c>
      <c r="B218" s="123" t="s">
        <v>88</v>
      </c>
      <c r="C218" s="123"/>
      <c r="D218" s="123"/>
      <c r="E218" s="123"/>
      <c r="F218" s="123"/>
      <c r="G218" s="123"/>
      <c r="H218" s="123"/>
      <c r="I218" s="123"/>
      <c r="J218" s="124"/>
      <c r="K218" s="125">
        <v>1392956.47</v>
      </c>
    </row>
    <row r="220" spans="1:11">
      <c r="A220" s="112" t="s">
        <v>251</v>
      </c>
    </row>
    <row r="221" spans="1:11">
      <c r="A221" s="112" t="s">
        <v>53</v>
      </c>
    </row>
    <row r="222" spans="1:11">
      <c r="A222" s="128">
        <v>18490424</v>
      </c>
      <c r="B222" s="123" t="s">
        <v>89</v>
      </c>
      <c r="C222" s="123"/>
      <c r="D222" s="123"/>
      <c r="E222" s="123"/>
      <c r="F222" s="123"/>
      <c r="G222" s="123"/>
      <c r="H222" s="123"/>
      <c r="I222" s="123"/>
      <c r="J222" s="124"/>
      <c r="K222" s="125">
        <v>-11686.96</v>
      </c>
    </row>
  </sheetData>
  <sortState ref="A200:M207">
    <sortCondition ref="H200:H207"/>
    <sortCondition ref="A200:A207"/>
    <sortCondition ref="L200:L207"/>
  </sortState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6B6BF66A-E039-438D-883D-60F8CE6E40E5}"/>
</file>

<file path=customXml/itemProps2.xml><?xml version="1.0" encoding="utf-8"?>
<ds:datastoreItem xmlns:ds="http://schemas.openxmlformats.org/officeDocument/2006/customXml" ds:itemID="{C1E517DC-C8FA-4559-A5A3-D738B74D2526}"/>
</file>

<file path=customXml/itemProps3.xml><?xml version="1.0" encoding="utf-8"?>
<ds:datastoreItem xmlns:ds="http://schemas.openxmlformats.org/officeDocument/2006/customXml" ds:itemID="{A723405A-5C42-4E3C-8F2C-8292FE906BE5}"/>
</file>

<file path=customXml/itemProps4.xml><?xml version="1.0" encoding="utf-8"?>
<ds:datastoreItem xmlns:ds="http://schemas.openxmlformats.org/officeDocument/2006/customXml" ds:itemID="{4C8C683C-1677-4C62-A2C3-8E1E701DB5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12-2021</vt:lpstr>
      <vt:lpstr>ZO12 Inj &amp; Dam 12ME 12-2020</vt:lpstr>
      <vt:lpstr>ZO12 Inj &amp; Dam 12ME 12-2019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Kellogg, Anh</cp:lastModifiedBy>
  <cp:lastPrinted>2016-12-21T18:40:41Z</cp:lastPrinted>
  <dcterms:created xsi:type="dcterms:W3CDTF">2016-07-06T16:24:09Z</dcterms:created>
  <dcterms:modified xsi:type="dcterms:W3CDTF">2022-03-29T15:10:08Z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