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255" windowWidth="22980" windowHeight="10725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21" sheetId="43" r:id="rId7"/>
    <sheet name="ZO12 Inj &amp; Dam 12ME 12-2020" sheetId="38" r:id="rId8"/>
    <sheet name="ZO12 Inj &amp; Dam 12ME 12-2019" sheetId="41" r:id="rId9"/>
  </sheets>
  <externalReferences>
    <externalReference r:id="rId10"/>
    <externalReference r:id="rId11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8" hidden="1">#REF!</definedName>
    <definedName name="__123Graph_D" localSheetId="6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8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8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6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8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8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8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8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8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8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8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8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8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8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8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8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8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8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8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8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8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8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8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8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8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8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8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8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8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8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8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8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8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8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8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8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8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8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8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8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8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8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8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8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8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8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8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8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8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8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8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8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8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8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8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8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8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8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8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8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8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8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8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8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8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8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8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8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8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8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8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8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8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8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8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8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8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8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8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8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8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8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8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8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8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8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8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8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8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8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8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8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8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8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8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8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8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8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8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8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8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8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8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8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8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8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8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8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8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8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8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8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8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8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8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8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8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8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8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8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8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8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8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8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8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8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8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8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8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8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8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8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8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8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8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8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8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8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8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8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8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8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8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8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8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8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8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8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8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8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8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8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8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8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8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8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8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8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8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8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8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8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8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8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8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8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8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8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8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8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8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8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8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8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8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8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8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8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8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8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8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8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8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8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8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8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8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8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8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8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8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8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8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8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8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8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8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8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8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8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8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8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8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8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8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8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8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8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8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8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8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8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8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8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8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8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8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8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8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8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8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8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8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8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8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8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8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8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8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8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8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8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8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8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8" hidden="1">#REF!</definedName>
    <definedName name="BEx3L7D0PI38HWZ7VADU16C9E33D" localSheetId="6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8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8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8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8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8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8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8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8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8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8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8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8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8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8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8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8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8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8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8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8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8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8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8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8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8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8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8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8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8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8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8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8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8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8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8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8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8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8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8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8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8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8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8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8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8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8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8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8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8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8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8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8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8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8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8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8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8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8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8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8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8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8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8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8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8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8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8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8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8" hidden="1">#REF!</definedName>
    <definedName name="BEx3UKOCOQG7S1YQ436S997K1KWV" localSheetId="6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8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8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8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8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8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8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8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8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8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8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8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8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8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8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8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8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8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8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8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8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8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8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8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8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8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8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8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8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8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8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8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8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8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8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8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8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8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8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8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8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8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8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8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8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8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8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8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8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8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8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8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8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8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8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8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8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8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8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8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8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8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8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8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8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8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8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8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8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8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8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8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8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8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8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8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8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8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8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8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8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8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8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8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8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8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8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8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8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8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8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8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8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8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8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8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8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8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8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8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8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8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8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8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8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8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8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8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8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8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8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8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8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8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8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8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8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8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8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8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8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8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8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8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8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8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8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8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8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8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8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8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8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8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8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8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8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8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8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8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8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8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8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8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8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8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8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8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8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8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8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8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8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8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8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8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8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8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8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8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8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8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8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8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8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8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8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8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8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8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8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8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8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8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8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8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8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8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8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8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8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8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8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8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8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8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8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8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8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8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8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8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8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8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8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8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8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8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8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8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8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8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8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8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8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8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8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8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8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8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8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8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8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8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8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8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8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8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8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8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8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8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8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8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8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8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8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8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8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8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8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8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8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8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8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8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8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8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8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8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8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8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8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8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8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8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8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8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8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8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8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8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8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8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8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8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8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8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8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8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8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8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8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8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8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8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8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8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8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8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8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8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8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8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8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8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8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8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8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8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8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8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8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8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8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8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8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8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8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8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8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8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8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8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8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8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8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8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8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8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8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8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8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8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8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8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8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8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8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8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8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8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8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8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8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8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8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8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8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8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8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8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8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8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8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8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8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8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8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8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8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8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8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8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8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8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8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8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8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8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8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8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8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8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8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8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8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8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8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8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8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8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8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8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8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8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8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8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8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8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8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8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8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8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8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8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8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8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8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8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8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8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8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8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8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8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8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8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8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8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8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8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8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8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8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8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8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8" hidden="1">#REF!</definedName>
    <definedName name="BEx9EG9KBJ77M8LEOR9ITOKN5KXY" localSheetId="6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8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8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8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8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8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8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8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8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8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8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8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8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8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8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8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8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8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8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8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8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8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8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8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8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8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8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8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8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8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8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8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8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8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8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8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8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8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8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8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8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8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8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8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8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8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8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8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8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8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8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8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8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8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8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8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8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8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8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8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8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8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8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8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8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8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8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8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8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8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8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8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8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8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8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8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8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8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8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8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8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8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8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8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8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8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8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8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8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8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8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8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8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8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8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8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8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8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8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8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8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8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8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8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8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8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8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8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8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8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8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8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8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8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8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8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8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8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8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8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8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8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8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8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8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8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8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8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8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8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8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8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8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8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8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8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8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8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8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8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8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8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8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8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8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8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8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8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8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8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8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8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8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8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8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8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8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8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8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8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8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8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8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8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8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8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8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8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8" hidden="1">#REF!</definedName>
    <definedName name="BExBCK9SCAABKOT9IP6TEPRR7YDT" localSheetId="6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8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8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8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8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8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8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8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8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8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8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8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8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8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8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8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8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8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8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8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8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8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8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8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8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8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8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8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8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8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8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8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8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8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8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8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8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8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8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8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8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8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8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8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8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8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8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8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8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8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8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8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8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8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8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8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8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8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8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8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8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8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8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8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8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8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8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8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8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8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8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8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8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8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8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8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8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8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8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8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8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8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8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8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8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8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8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8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8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8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8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8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8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8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8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8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8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8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8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8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8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8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8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8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8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8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8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8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8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8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8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8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8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8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8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8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8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8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8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8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8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8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8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8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8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8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8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8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8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8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8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8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8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8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8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8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8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8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8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8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8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8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8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8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8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8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8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8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8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8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8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8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8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8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8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8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8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8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8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8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8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8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8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8" hidden="1">#REF!</definedName>
    <definedName name="BExDCP3UZ3C2O4C1F7KMU0Z9U32N" localSheetId="6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8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8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8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8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8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8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8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8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8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8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8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8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8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8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8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8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8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8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8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8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8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8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8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8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8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8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8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8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8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8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8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8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8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8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8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8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8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8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8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8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8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8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8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8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8" hidden="1">#REF!</definedName>
    <definedName name="BExEUNU7FYVTR4DD1D31SS7PNXX2" localSheetId="6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8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8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8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8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8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8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8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8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8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8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8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8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8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8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8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8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8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8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8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8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8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8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8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8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8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8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8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8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8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8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8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8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8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8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8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8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8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8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8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8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8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8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8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8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8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8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8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8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8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8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8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8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8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8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8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8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8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8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8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8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8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8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8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8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8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8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8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8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8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8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8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8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8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8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8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8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8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8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8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8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8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8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8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8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8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8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8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8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8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8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8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8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8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8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8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8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8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8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8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8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8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8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8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8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8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8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8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8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8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8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8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8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8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8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8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8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8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8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8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8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8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8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8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8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8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8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8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8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8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8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8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8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8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8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8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8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8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8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8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8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8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8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8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8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8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8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8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8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8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8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8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8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8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8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8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8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8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8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8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8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8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8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8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8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8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8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8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8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8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8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8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8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8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8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8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8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8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8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8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8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8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8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8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8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8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8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8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8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8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8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8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8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8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8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8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8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8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8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8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8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8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8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8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8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8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8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8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8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8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8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8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8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8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8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8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8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8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8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8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8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8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8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8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8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8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8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8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8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8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8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8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8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8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8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8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8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8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8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8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8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8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8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8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8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8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8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8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8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8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8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8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8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8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8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8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8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8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8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8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8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8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8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8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8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8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8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8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8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8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8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8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8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8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8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8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8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8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8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8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8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8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8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8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8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8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8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8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8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8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8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8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8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8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8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8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8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8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8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8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8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8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8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8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8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8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8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8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8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8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8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8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8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8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8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8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8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8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8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8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8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8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8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8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8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8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8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8" hidden="1">#REF!</definedName>
    <definedName name="BExIPKNFUDPDKOSH5GHDVNA8D66S" localSheetId="6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8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8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8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8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8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8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8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8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8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8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8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8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8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8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8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8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8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8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8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8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8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8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8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8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8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8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8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8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8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8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8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8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8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8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8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8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8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8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8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8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8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8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8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8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8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8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8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8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8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8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8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8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8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8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8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8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8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8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8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8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8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8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8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8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8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8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8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8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8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8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8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8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8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8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8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8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8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8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8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8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8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8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8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8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8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8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8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8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8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8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8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8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8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8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8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8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8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8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8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8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8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8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8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8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8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8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8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8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8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8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8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8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8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8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8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8" hidden="1">#REF!</definedName>
    <definedName name="BExKGNK5YGKP0YHHTAAOV17Z9EIM" localSheetId="6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8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8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8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8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8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8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8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8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8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8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8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8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8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8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8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8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8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8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8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8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8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8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8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8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8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8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8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8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8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8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8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8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8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8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8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8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8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8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8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8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8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8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8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8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8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8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8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8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8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8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8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8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8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8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8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8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8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8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8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8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8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8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8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8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8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8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8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8" hidden="1">#REF!</definedName>
    <definedName name="BExKPFFSVTL757PNITV8R9RN4452" localSheetId="6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8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8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8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8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8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8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8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8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8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8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8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8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8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8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8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8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8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8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8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8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8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8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8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8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8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8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8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8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8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8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8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8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8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8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8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8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8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8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8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8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8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8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8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8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8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8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8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8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8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8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8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8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8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8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8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8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8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8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8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8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8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8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8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8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8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8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8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8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8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8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8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8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8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8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8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8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8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8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8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8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8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8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8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8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8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8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8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8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8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8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8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8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8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8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8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8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8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8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8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8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8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8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8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8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8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8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8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8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8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8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8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8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8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8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8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8" hidden="1">#REF!</definedName>
    <definedName name="BExMKP92JGBM5BJO174H9A4HQIB9" localSheetId="6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8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8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8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8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8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8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8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8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8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8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8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8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8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8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8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8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8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8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8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8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8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8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8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8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8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8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8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8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8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8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8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8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8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8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8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8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8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8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8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8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8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8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8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8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8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8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8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8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8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8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8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8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8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8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8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8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8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8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8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8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8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8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8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8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8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8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8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8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8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8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8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8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8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8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8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8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8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8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8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8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8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8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8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8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8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8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8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8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8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8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8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8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8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8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8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8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8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8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8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8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8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8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8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8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8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8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8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8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8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8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8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8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8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8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8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8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8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8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8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8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8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8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8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8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8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8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8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8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8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8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8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8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8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8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8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8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8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8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8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8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8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8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8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8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8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8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8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8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8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8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8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8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8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8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8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8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8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8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8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8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8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8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8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8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8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8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8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8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8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8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8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8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8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8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8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8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8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8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8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8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8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8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8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8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8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8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8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8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8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8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8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8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8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8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8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8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8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8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8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8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8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8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8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8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8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8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8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8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8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8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8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8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8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8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8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8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8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8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8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8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8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8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8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8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8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8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8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8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8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8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8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8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8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8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8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8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8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8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8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8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8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8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8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8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8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8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8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8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8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8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8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8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8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8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8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8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8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8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8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8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8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8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8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8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8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8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8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8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8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8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8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8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8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8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8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8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8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8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8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8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8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8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8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8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8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8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8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8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8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8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8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8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8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8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8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8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8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8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8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8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8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8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8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8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8" hidden="1">#REF!</definedName>
    <definedName name="BExQG8TYRD2G42UA5ZPCRLNKUDMX" localSheetId="6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8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8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8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8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8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8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8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8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8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8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8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8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8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8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8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8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8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8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8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8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8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8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8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8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8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8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8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8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8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8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8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8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8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8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8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8" hidden="1">#REF!</definedName>
    <definedName name="BExQL2NSE8OYZFXQH8A23RMVMFW7" localSheetId="6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8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8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8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8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8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8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8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8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8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8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8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8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8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8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8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8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8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8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8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8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8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8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8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8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8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8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8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8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8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8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8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8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8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8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8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8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8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8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8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8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8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8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8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8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8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8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8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8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8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8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8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8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8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8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8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8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8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8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8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8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8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8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8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8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8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8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8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8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8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8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8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8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8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8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8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8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8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8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8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8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8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8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8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8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8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8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8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8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8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8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8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8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8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8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8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8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8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8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8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8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8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8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8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8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8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8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8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8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8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8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8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8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8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8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8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8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8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8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8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8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8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8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8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8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8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8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8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8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8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8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8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8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8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8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8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8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8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8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8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8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8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8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8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8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8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8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8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8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8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8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8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8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8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8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8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8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8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8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8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8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8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8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8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8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8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8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8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8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8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8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8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8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8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8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8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8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8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8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8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8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8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8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8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8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8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8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8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8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8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8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8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8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8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8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8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8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8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8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8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8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8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8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8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8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8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8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8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8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8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8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8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8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8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8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8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8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8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8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8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8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8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8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8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8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8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8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8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8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8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8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8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8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8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8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8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8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8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8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8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8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8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8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8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8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8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8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8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8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8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8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8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8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8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8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8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8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8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8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8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8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8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8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8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8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8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8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8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8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8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8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8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8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8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8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8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8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8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8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8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8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8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8" hidden="1">#REF!</definedName>
    <definedName name="BExUAMWQODKBXMRH1QCMJLJBF8M7" localSheetId="6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8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8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8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8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8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8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8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8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8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8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8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8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8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8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8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8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8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8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8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8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8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8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8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8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8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8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8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8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8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8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8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8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8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8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8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8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8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8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8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8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8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8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8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8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8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8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8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8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8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8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8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8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8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8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8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8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8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8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8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8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8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8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8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8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8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8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8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8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8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8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8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8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8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8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8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8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8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8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8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8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8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8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8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8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8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8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8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8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8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8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8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8" hidden="1">#REF!</definedName>
    <definedName name="BExW1U0JLKQ094DW5MMOI8UHO09V" localSheetId="6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8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8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8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8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8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8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8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8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8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8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8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8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8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8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8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8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8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8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8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8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8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8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8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8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8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8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8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8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8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8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8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8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8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8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8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8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8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8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8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8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8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8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8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8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8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8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8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8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8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8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8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8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8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8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8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8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8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8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8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8" hidden="1">#REF!</definedName>
    <definedName name="BExXO278QHQN8JDK5425EJ615ECC" localSheetId="6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8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8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8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8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8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8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8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8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8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8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8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8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8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8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8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8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8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8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8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8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8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8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8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8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8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8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8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8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8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8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8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8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8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8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8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8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8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8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8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8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8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8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8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8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8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8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8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8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8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8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8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8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8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8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8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8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8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8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8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8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8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8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8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8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8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8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8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8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8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8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8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8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8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8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8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8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8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8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8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8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8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8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8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8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8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8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8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8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8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8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8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8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8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8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8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8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8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8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8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8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8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8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8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8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8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8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8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8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8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8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8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8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8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8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8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8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8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8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8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8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8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8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8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8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8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8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8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8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8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8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8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8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8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8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8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8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8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8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8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8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8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8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8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8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8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8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8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8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8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8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8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8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8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8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8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8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8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8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8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8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8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8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8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8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8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8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8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8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8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8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8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8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8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8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8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8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8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8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8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8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8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8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8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8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8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8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8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8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8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8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8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8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8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8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8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8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8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8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8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8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8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8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8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8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8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8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8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8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8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8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8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8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8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8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8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8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8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8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8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8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8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8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8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8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8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8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8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8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8" hidden="1">#REF!</definedName>
    <definedName name="BExZSTNUWCRNCL22SMKXKFSLCJ0O" localSheetId="6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8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8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8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8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8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8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8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8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8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8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8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8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8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8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8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8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8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8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8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8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8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8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8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8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8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8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8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8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8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8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8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8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8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8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8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8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8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8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8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8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8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8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8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8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8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8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8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8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8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8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8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8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8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8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8" hidden="1">#REF!</definedName>
    <definedName name="BExZZZEMIIFKMLLV4DJKX5TB9R5V" localSheetId="6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8" hidden="1">#REF!</definedName>
    <definedName name="Transfer" localSheetId="6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8" hidden="1">#REF!</definedName>
    <definedName name="Transfers" localSheetId="6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C32" i="43" l="1"/>
  <c r="B12" i="16" l="1"/>
  <c r="C25" i="43"/>
  <c r="C33" i="43"/>
  <c r="C14" i="1" l="1"/>
  <c r="C13" i="1"/>
  <c r="E9" i="15"/>
  <c r="B9" i="15"/>
  <c r="B8" i="15"/>
  <c r="E32" i="41"/>
  <c r="B8" i="16"/>
  <c r="B9" i="16" s="1"/>
  <c r="E9" i="16" s="1"/>
  <c r="E9" i="17"/>
  <c r="B9" i="17"/>
  <c r="B8" i="17"/>
  <c r="C34" i="43"/>
  <c r="D32" i="43"/>
  <c r="D29" i="43"/>
  <c r="D28" i="43"/>
  <c r="C13" i="2" l="1"/>
  <c r="D24" i="43"/>
  <c r="F24" i="38"/>
  <c r="D25" i="43"/>
  <c r="D33" i="43" s="1"/>
  <c r="F21" i="38"/>
  <c r="C24" i="43"/>
  <c r="E21" i="38"/>
  <c r="E23" i="41"/>
  <c r="B8" i="18" l="1"/>
  <c r="D34" i="43"/>
  <c r="D35" i="43" s="1"/>
  <c r="D12" i="43"/>
  <c r="B12" i="43"/>
  <c r="C14" i="2" l="1"/>
  <c r="B9" i="18"/>
  <c r="B11" i="43"/>
  <c r="I167" i="43"/>
  <c r="I162" i="43"/>
  <c r="B10" i="43" s="1"/>
  <c r="C15" i="43"/>
  <c r="B12" i="18" l="1"/>
  <c r="E9" i="18"/>
  <c r="C16" i="43"/>
  <c r="B16" i="43"/>
  <c r="B15" i="43"/>
  <c r="B17" i="43" s="1"/>
  <c r="B19" i="43" s="1"/>
  <c r="I104" i="43"/>
  <c r="B8" i="43"/>
  <c r="D8" i="43" s="1"/>
  <c r="B7" i="43"/>
  <c r="D7" i="43" s="1"/>
  <c r="I87" i="43"/>
  <c r="B6" i="43" s="1"/>
  <c r="D6" i="43" s="1"/>
  <c r="D11" i="43"/>
  <c r="D10" i="43"/>
  <c r="D9" i="43"/>
  <c r="D15" i="43" l="1"/>
  <c r="D16" i="43"/>
  <c r="D17" i="43" l="1"/>
  <c r="D19" i="43" s="1"/>
  <c r="D27" i="43"/>
  <c r="D10" i="38" l="1"/>
  <c r="B7" i="15" l="1"/>
  <c r="B6" i="15"/>
  <c r="B7" i="16"/>
  <c r="B6" i="16"/>
  <c r="B6" i="17"/>
  <c r="B6" i="18"/>
  <c r="E22" i="38"/>
  <c r="E30" i="38" s="1"/>
  <c r="E29" i="38"/>
  <c r="E31" i="38" s="1"/>
  <c r="D14" i="38"/>
  <c r="F14" i="38" s="1"/>
  <c r="D13" i="38"/>
  <c r="F13" i="38" s="1"/>
  <c r="F11" i="38"/>
  <c r="D11" i="38"/>
  <c r="F10" i="38"/>
  <c r="D9" i="38"/>
  <c r="F9" i="38" s="1"/>
  <c r="D8" i="38"/>
  <c r="F8" i="38" s="1"/>
  <c r="F22" i="38" s="1"/>
  <c r="D7" i="38"/>
  <c r="F7" i="38" s="1"/>
  <c r="D6" i="38"/>
  <c r="D15" i="38" s="1"/>
  <c r="F6" i="38" l="1"/>
  <c r="E24" i="41"/>
  <c r="F30" i="38" l="1"/>
  <c r="F15" i="38"/>
  <c r="B7" i="18" l="1"/>
  <c r="F29" i="38"/>
  <c r="F31" i="38" l="1"/>
  <c r="B7" i="17"/>
  <c r="F24" i="41"/>
  <c r="F23" i="41"/>
  <c r="F16" i="41" l="1"/>
  <c r="F13" i="41"/>
  <c r="F12" i="41"/>
  <c r="F11" i="41"/>
  <c r="F10" i="41"/>
  <c r="D16" i="41"/>
  <c r="D15" i="41"/>
  <c r="D13" i="41"/>
  <c r="D12" i="41"/>
  <c r="D11" i="41"/>
  <c r="D10" i="41"/>
  <c r="D9" i="41"/>
  <c r="D8" i="41"/>
  <c r="F8" i="41" s="1"/>
  <c r="D7" i="41"/>
  <c r="F7" i="41" s="1"/>
  <c r="D6" i="41"/>
  <c r="F6" i="41" s="1"/>
  <c r="E31" i="41"/>
  <c r="F15" i="41"/>
  <c r="F9" i="41"/>
  <c r="F26" i="41" l="1"/>
  <c r="E33" i="41"/>
  <c r="D17" i="41"/>
  <c r="F17" i="41"/>
  <c r="F31" i="41" l="1"/>
  <c r="F32" i="41"/>
  <c r="F33" i="41" l="1"/>
  <c r="A7" i="2" l="1"/>
  <c r="D13" i="2" l="1"/>
  <c r="D14" i="2" l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E15" i="2" l="1"/>
  <c r="E17" i="2" s="1"/>
  <c r="E18" i="2" s="1"/>
  <c r="D15" i="2"/>
  <c r="B12" i="15" l="1"/>
  <c r="D13" i="1" s="1"/>
  <c r="E13" i="1" s="1"/>
  <c r="E20" i="2"/>
  <c r="C15" i="1" l="1"/>
  <c r="B12" i="17"/>
  <c r="D14" i="1" s="1"/>
  <c r="D15" i="1" l="1"/>
  <c r="E14" i="1"/>
  <c r="E15" i="1" s="1"/>
  <c r="E17" i="1" s="1"/>
  <c r="E18" i="1" l="1"/>
  <c r="E20" i="1" s="1"/>
</calcChain>
</file>

<file path=xl/comments1.xml><?xml version="1.0" encoding="utf-8"?>
<comments xmlns="http://schemas.openxmlformats.org/spreadsheetml/2006/main">
  <authors>
    <author>Kellogg, Anh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2020 Allocation Methods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2020 Allocation Methods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<sst xmlns="http://schemas.openxmlformats.org/spreadsheetml/2006/main" count="2954" uniqueCount="425">
  <si>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</si>
  <si>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</si>
  <si>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</si>
  <si>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</si>
  <si>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</si>
  <si>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</si>
  <si>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</si>
  <si>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</si>
  <si>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</si>
  <si>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</si>
  <si>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</si>
  <si>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</si>
  <si>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</si>
  <si>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</si>
  <si>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</si>
  <si>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</si>
  <si>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>92500300  1115 - Liability Claims - Gas</t>
  </si>
  <si>
    <t>Total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</si>
  <si>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</si>
  <si>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</si>
  <si>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</si>
  <si>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</si>
  <si>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</si>
  <si>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</si>
  <si>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</si>
  <si>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</si>
  <si>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</si>
  <si>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</si>
  <si>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</si>
  <si>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</si>
  <si>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</si>
  <si>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</si>
  <si>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</si>
  <si>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</si>
  <si>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</si>
  <si>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</si>
  <si>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</si>
  <si>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</si>
  <si>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</si>
  <si>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</si>
  <si>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</si>
  <si>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</si>
  <si>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</si>
  <si>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200006 -INSURANCE LIABILITY</t>
  </si>
  <si>
    <t>Order</t>
  </si>
  <si>
    <t>Direct Labor</t>
  </si>
  <si>
    <t>Orders</t>
  </si>
  <si>
    <t>12 Months</t>
  </si>
  <si>
    <t>O&amp;M  Alloc.</t>
  </si>
  <si>
    <t>92500558  Claims Defense &amp; Cost Recovery Gas</t>
  </si>
  <si>
    <t>18490424  1412 - Workers Comp Pymts to Employees</t>
  </si>
  <si>
    <t>18490425  1412 - Workers Comp Pmts - W352338</t>
  </si>
  <si>
    <t>Total Operations</t>
  </si>
  <si>
    <t>SAP Download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</si>
  <si>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</si>
  <si>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</si>
  <si>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</si>
  <si>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</si>
  <si>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</si>
  <si>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</si>
  <si>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</si>
  <si>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KR</t>
  </si>
  <si>
    <t>200006</t>
  </si>
  <si>
    <t>SA</t>
  </si>
  <si>
    <t>13100573</t>
  </si>
  <si>
    <t>22820011</t>
  </si>
  <si>
    <t>22820012</t>
  </si>
  <si>
    <t>92500035  Claims Defense &amp; Cost Recovery Electr</t>
  </si>
  <si>
    <t>92500609  Liability Claims - Common</t>
  </si>
  <si>
    <t>92500301  Liability Claims - Gas</t>
  </si>
  <si>
    <t>92500021</t>
  </si>
  <si>
    <t>22820022</t>
  </si>
  <si>
    <t>92500301</t>
  </si>
  <si>
    <t>Reference 3.13</t>
  </si>
  <si>
    <t>92500006</t>
  </si>
  <si>
    <t>S-4050 Substation Vehicle Damage Claims</t>
  </si>
  <si>
    <t>92500015</t>
  </si>
  <si>
    <t>4050 Substation Damage Claim/Todd Best</t>
  </si>
  <si>
    <t>Liability Claims - Electric</t>
  </si>
  <si>
    <t>92500035</t>
  </si>
  <si>
    <t>Claims Defense &amp; Cost Recovery Electr</t>
  </si>
  <si>
    <t>Liability Claims - Gas</t>
  </si>
  <si>
    <t>92500558</t>
  </si>
  <si>
    <t>Claims Defense &amp; Cost Recovery Gas</t>
  </si>
  <si>
    <t>92500609</t>
  </si>
  <si>
    <t>Liability Claims - Common</t>
  </si>
  <si>
    <t>92500920</t>
  </si>
  <si>
    <t>Claims Defense &amp; Cost Recovery Common</t>
  </si>
  <si>
    <t>1412 - Workers Comp Pymts to Employees</t>
  </si>
  <si>
    <t>1412 - Workers Comp Pmts - W352338</t>
  </si>
  <si>
    <t>CO object name</t>
  </si>
  <si>
    <t>Document Header Text</t>
  </si>
  <si>
    <t>Name of offsetting account</t>
  </si>
  <si>
    <t>1/19 Liability claim pmt 6-4849</t>
  </si>
  <si>
    <t>LIABILITY CLAIM PMTS</t>
  </si>
  <si>
    <t>US Bank - Damage Claims 1847</t>
  </si>
  <si>
    <t>INSURANCE LIABILITY</t>
  </si>
  <si>
    <t>200096 -NON REPORTABLE PAYMENTS</t>
  </si>
  <si>
    <t>200096</t>
  </si>
  <si>
    <t>NON REPORTABLE PAYMENTS</t>
  </si>
  <si>
    <t>102376 -CITY OF REDMOND</t>
  </si>
  <si>
    <t>102376</t>
  </si>
  <si>
    <t>CITY OF REDMOND</t>
  </si>
  <si>
    <t>1/19 Liability claim pmt 6-5014</t>
  </si>
  <si>
    <t>CINDY LEAHY BOT-01</t>
  </si>
  <si>
    <t>139974</t>
  </si>
  <si>
    <t>MACMILLAN SCHOLZ &amp; MARKS PC</t>
  </si>
  <si>
    <t>2/19 Liability claim pmt 6-4698</t>
  </si>
  <si>
    <t>3/19 Liability claim pmt 6-5075</t>
  </si>
  <si>
    <t>3/19 Liability claim pmt 6-5089</t>
  </si>
  <si>
    <t>LACY VOGT TAC-01</t>
  </si>
  <si>
    <t>4/19 Liability claim pmt 6-5078</t>
  </si>
  <si>
    <t>JAN THORNTON SKA-SVC</t>
  </si>
  <si>
    <t>116287</t>
  </si>
  <si>
    <t>OSTROM MUSHROOM FARMS LLC</t>
  </si>
  <si>
    <t>5/19 Liability claim pmt 6-4461</t>
  </si>
  <si>
    <t>5/19 Liability claim pmt 6-5110</t>
  </si>
  <si>
    <t>5/19 Liability claim pmt 6-5281</t>
  </si>
  <si>
    <t>6/19 Liability claim pmt 6-5303</t>
  </si>
  <si>
    <t>Liability Claims Adj Q2</t>
  </si>
  <si>
    <t>Liability Reserve - Electric</t>
  </si>
  <si>
    <t>7/19 Liability claim pmt 6-4776</t>
  </si>
  <si>
    <t>7/19 Liability claim pmt 6-5456</t>
  </si>
  <si>
    <t>7/19 Liability claim pmt 6-5477</t>
  </si>
  <si>
    <t>8/19 Liability claim pmt 6-5612</t>
  </si>
  <si>
    <t>9/19 Liability claim pmt 6-5743</t>
  </si>
  <si>
    <t>9/19 Liability claim pmt 6-5712</t>
  </si>
  <si>
    <t>9/19 Liability claim pmt 6-5289</t>
  </si>
  <si>
    <t>Liability Claims Adj Q3</t>
  </si>
  <si>
    <t>RODEL PAGULAYAN TAC-01</t>
  </si>
  <si>
    <t>CINDY LEAHY BOT-01G</t>
  </si>
  <si>
    <t>HEATHER SMITH BOT-01G</t>
  </si>
  <si>
    <t>10/19 Liability claim pmt 6-5820</t>
  </si>
  <si>
    <t>11/19 Liability claim pmt 6-5868</t>
  </si>
  <si>
    <t>11/19 Liability claim pmt 6-5789</t>
  </si>
  <si>
    <t>11/19 Liability claim pmt 6-5757</t>
  </si>
  <si>
    <t>11/19 Liability claim pmt 6-5908</t>
  </si>
  <si>
    <t>135273 -LAW OFFICES OF ELENA E TSIPIRIN AS</t>
  </si>
  <si>
    <t>135273</t>
  </si>
  <si>
    <t>LAW OFFICES OF ELENA E TSIPRIN AS</t>
  </si>
  <si>
    <t>145682 -LAW OFFICES OF ELENA E TSIPIRIN AS</t>
  </si>
  <si>
    <t>145682</t>
  </si>
  <si>
    <t>Damage &amp; Injury Liability Claims</t>
  </si>
  <si>
    <t>Liability Claims Adj Q4</t>
  </si>
  <si>
    <t>1/19 Damage claim pmt 186551918</t>
  </si>
  <si>
    <t>1/19 Damage claim pmt 186579711</t>
  </si>
  <si>
    <t>1/19 Damage claim pmt 186580116</t>
  </si>
  <si>
    <t>1/19 Damage claim pmt 186577627</t>
  </si>
  <si>
    <t>2/19 Damage claim pmt 186579874</t>
  </si>
  <si>
    <t>3/19 Damage claim pmt 186578713</t>
  </si>
  <si>
    <t>3/19 Damage claim pmt 186539445</t>
  </si>
  <si>
    <t>3/19 Damage claim pmt 186577861</t>
  </si>
  <si>
    <t>3/19 Damage claim pmt 186579696</t>
  </si>
  <si>
    <t>3/19 Damage claim pmt 186578756</t>
  </si>
  <si>
    <t>4/19 Damage claim pmt 186571993</t>
  </si>
  <si>
    <t>4/19 Damage claim pmt 186571992</t>
  </si>
  <si>
    <t>4/19 Damage claim pmt 186580122</t>
  </si>
  <si>
    <t>5/19 Damage claim pmt 186579898</t>
  </si>
  <si>
    <t>5/19 Damage claim pmt 186578772</t>
  </si>
  <si>
    <t>5/19 Damage claim pmt 186579315</t>
  </si>
  <si>
    <t>6/19 Damage claim pmt 186579883</t>
  </si>
  <si>
    <t>6/19 Damage claim pmt 186578010</t>
  </si>
  <si>
    <t>7/19 Damage claim pmt-186580309</t>
  </si>
  <si>
    <t>7/19 Damage claim pmt-186580798</t>
  </si>
  <si>
    <t>7/19 Damage claim pmt-186579876</t>
  </si>
  <si>
    <t>7/19 Damage claim pmt-186574185</t>
  </si>
  <si>
    <t>7/19 Damage claim pmt-186580488</t>
  </si>
  <si>
    <t>7/19 Damage claim pmt-186580547</t>
  </si>
  <si>
    <t>8/18 Damage claim pmt 186578667</t>
  </si>
  <si>
    <t>8/18 Damage claim pmt 186580698</t>
  </si>
  <si>
    <t>9/19 Damage claim pmt 186579822</t>
  </si>
  <si>
    <t>9/19 Damage claim pmt 186559417</t>
  </si>
  <si>
    <t>10/19 Damage claim pmt 186575103</t>
  </si>
  <si>
    <t>10/19 Damage claim pmt 186574190</t>
  </si>
  <si>
    <t>10/19 Damage claim pmt 186580706</t>
  </si>
  <si>
    <t>10/19 Damage claim pmt 186580340</t>
  </si>
  <si>
    <t>11/19 Damage claim pmt 186580340</t>
  </si>
  <si>
    <t>11/19 Damage claim pmt 186582226</t>
  </si>
  <si>
    <t>11/19 Damage claim pmt 5-980044</t>
  </si>
  <si>
    <t>11/19 Damage claim pmt 186581518</t>
  </si>
  <si>
    <t>11/19 Damage claim pmt 186575659</t>
  </si>
  <si>
    <t>11/19 Damage claim pmt 186557315</t>
  </si>
  <si>
    <t>11/19 Tampering claim pmt 42-256172</t>
  </si>
  <si>
    <t>11/19 Damage claim pmt 186581467</t>
  </si>
  <si>
    <t>11/19 Damage claim pmt 186581647</t>
  </si>
  <si>
    <t>12/19 Damage claim pmt 186580428</t>
  </si>
  <si>
    <t>12/19 Damage claim pmt 186582595</t>
  </si>
  <si>
    <t>12/19 Damage claim pmt 186580708</t>
  </si>
  <si>
    <t>12/19 Damage claim pmt 186580696</t>
  </si>
  <si>
    <t>1/19 Liability claim pmt 6-5034</t>
  </si>
  <si>
    <t>2/19 Liability claim pmt 6-4961</t>
  </si>
  <si>
    <t>*GREENWOOD INCIDENT 3/8/2019_CINDY LEAHY X6987</t>
  </si>
  <si>
    <t>FM 92500301 TO 22820022</t>
  </si>
  <si>
    <t>Liability Reserve Reimbursements - Gas</t>
  </si>
  <si>
    <t>Adj to Liability Claims Gas 2019 - Q1</t>
  </si>
  <si>
    <t>Liability Claims Adj Q1</t>
  </si>
  <si>
    <t>Liability Reserve - Gas</t>
  </si>
  <si>
    <t>144836 -DIRT CHEAP INC</t>
  </si>
  <si>
    <t>144836</t>
  </si>
  <si>
    <t>DIRT CHEAP INC</t>
  </si>
  <si>
    <t>144969 -JOHN ROTHSCHILD</t>
  </si>
  <si>
    <t>144969</t>
  </si>
  <si>
    <t>JOHN ROTHSCHILD</t>
  </si>
  <si>
    <t>134234 -HAROLD D CARR PS</t>
  </si>
  <si>
    <t>134234</t>
  </si>
  <si>
    <t>HAROLD D CARR PS</t>
  </si>
  <si>
    <t>6/19 Liability claim pmt 6-5293</t>
  </si>
  <si>
    <t>7/19 Liability claim pmt 6-5370</t>
  </si>
  <si>
    <t>8/19 Liability claim pmt 6-5422</t>
  </si>
  <si>
    <t>8/19 Liability claim pmt 6-5643</t>
  </si>
  <si>
    <t>145372</t>
  </si>
  <si>
    <t>STUART E SHELTON INJURY LAW PLLC</t>
  </si>
  <si>
    <t>CINDY LEAHLY BOT-01G</t>
  </si>
  <si>
    <t>10/19 Liability claim pmt 6-5854</t>
  </si>
  <si>
    <t>139573 -EMERALD LAW GROUP PLLC</t>
  </si>
  <si>
    <t>139573</t>
  </si>
  <si>
    <t>EMERALD LAW GROUP PLLC</t>
  </si>
  <si>
    <t>RAYMOND FUND FAC-SVC</t>
  </si>
  <si>
    <t>FM 92500558 TO 22820022</t>
  </si>
  <si>
    <t>9/19 Damage claim pmt 186580781</t>
  </si>
  <si>
    <t>9/19 Damage claim pmt 186577181</t>
  </si>
  <si>
    <t>9/19 Damage claim pmt 186578274</t>
  </si>
  <si>
    <t>10/19 Damage claim pmt 186578522</t>
  </si>
  <si>
    <t>11/19 Damage claim pmt 186578274</t>
  </si>
  <si>
    <t>11/19 Damage claim pmt 186579414</t>
  </si>
  <si>
    <t>11/19 Damage claim pmt 186578508</t>
  </si>
  <si>
    <t>12/19 Damage claim pmt 186581926</t>
  </si>
  <si>
    <t>12/19 Damage claim pmt 186580774</t>
  </si>
  <si>
    <t>3/19 Liability claim pmt 6-5138</t>
  </si>
  <si>
    <t>200013 -INSURANCE PREMIUMS</t>
  </si>
  <si>
    <t>200013</t>
  </si>
  <si>
    <t>INSURANCE PREMIUMS</t>
  </si>
  <si>
    <t>7/19 Liability claim pmt 6-5316</t>
  </si>
  <si>
    <t>145153 -THE JONES FIRM</t>
  </si>
  <si>
    <t>145153</t>
  </si>
  <si>
    <t>THE JONES FIRM</t>
  </si>
  <si>
    <t>145462 -GARDNER TRABOLSI &amp; ASSOCIATES PLLC</t>
  </si>
  <si>
    <t>145462</t>
  </si>
  <si>
    <t>GARDNER TRABOLSI &amp; ASSOCIATES PLLC</t>
  </si>
  <si>
    <t>10/19 Liability claim pmt 6-5781</t>
  </si>
  <si>
    <t>10/19 Liability claim pmt 6-4372</t>
  </si>
  <si>
    <t>12/19 Damage claim pmt 5-98004</t>
  </si>
  <si>
    <t>Order 92500006 12ME 12-2019</t>
  </si>
  <si>
    <t>Order 92500015 12ME 12-2019</t>
  </si>
  <si>
    <t>Order 92500021 12ME 12-2019</t>
  </si>
  <si>
    <t>Order 92500035 12ME 12-2019</t>
  </si>
  <si>
    <t>Order 92500301 12ME 12-2019</t>
  </si>
  <si>
    <t>Order 92500558 12ME 12-2019</t>
  </si>
  <si>
    <t>Order 92500609 12ME 12-2019</t>
  </si>
  <si>
    <t>Order 92500920 12ME 12-2019</t>
  </si>
  <si>
    <t xml:space="preserve">  Date:                     01/31/2020</t>
  </si>
  <si>
    <t>Order 18490424 12ME 12-2019</t>
  </si>
  <si>
    <t>Twelve months ended 12/31/19</t>
  </si>
  <si>
    <t xml:space="preserve">  Date:                     01/25/2021</t>
  </si>
  <si>
    <t>Order 92500021 12ME 12-2020</t>
  </si>
  <si>
    <t>1/20 Liability claim pmt 6-5805</t>
  </si>
  <si>
    <t>1/20 Liability claim pmt 6-5511</t>
  </si>
  <si>
    <t>STEPHANIE MCDONALD SKC-SVC</t>
  </si>
  <si>
    <t>2/20 Liability claim pmt 6-5894</t>
  </si>
  <si>
    <t>2/20 Liability claim pmt 6-6130</t>
  </si>
  <si>
    <t>3/20 Liability claim pmt 6-6017</t>
  </si>
  <si>
    <t>CINDY LEAHY - BOTHELL</t>
  </si>
  <si>
    <t>*CLAIM#6000006136_STEPHANIE MCDONALD SKC-SVC</t>
  </si>
  <si>
    <t>102701</t>
  </si>
  <si>
    <t>5/20 Liability claim pmt 6-6270</t>
  </si>
  <si>
    <t>5/20 Liability claim pmt 6-6215</t>
  </si>
  <si>
    <t>5/20 Liability claim pmt 6-6229</t>
  </si>
  <si>
    <t>6/20 Liability claim pmt 6-6291</t>
  </si>
  <si>
    <t>7/20 Liability claim pmt 6-5789</t>
  </si>
  <si>
    <t>7/20 Liability claim pmt 6-6071</t>
  </si>
  <si>
    <t>10/20 Liability claim pmt 6-6456</t>
  </si>
  <si>
    <t>10/20 Liability claim pmt 6-6071</t>
  </si>
  <si>
    <t>10/20 Liability claim pmt 6-6503</t>
  </si>
  <si>
    <t>10/20 Liability claim pmt 6-6561</t>
  </si>
  <si>
    <t>11/20 Liability claim pmt 6-6612</t>
  </si>
  <si>
    <t>Transfer damage claim to 58806367</t>
  </si>
  <si>
    <t>FM 92500021 TO 58806367</t>
  </si>
  <si>
    <t>*CLAIM#6000006725 ___LACY VOGT TAC-01</t>
  </si>
  <si>
    <t>129937</t>
  </si>
  <si>
    <t>12/20 Liability claim pmt 6-6705</t>
  </si>
  <si>
    <t>Order 92500035 12ME 12-2020</t>
  </si>
  <si>
    <t>1/20 Damage claim pmt 186581518</t>
  </si>
  <si>
    <t>1/20 Damage claim pmt 186581582</t>
  </si>
  <si>
    <t>1/20 Damage claim pmt 186579876</t>
  </si>
  <si>
    <t>1/20 Damage claim pmt 186582610</t>
  </si>
  <si>
    <t>1/20 Damage claim pmt 186580309</t>
  </si>
  <si>
    <t>Whatcom County 1101889</t>
  </si>
  <si>
    <t>Feb 2020 Check Deposits</t>
  </si>
  <si>
    <t>13101033</t>
  </si>
  <si>
    <t>2/20 Damage claim pmt 186580200</t>
  </si>
  <si>
    <t>2/20 Damage claim pmt 186578754</t>
  </si>
  <si>
    <t>3/20 Damage claim pmt 186582351</t>
  </si>
  <si>
    <t>3/20 Damage claim pmt 186580340</t>
  </si>
  <si>
    <t>4/20 Damage claim pmt 186582720</t>
  </si>
  <si>
    <t>4/20 Damage claim pmt 186575719</t>
  </si>
  <si>
    <t>4/20 Damage claim pmt 186583411</t>
  </si>
  <si>
    <t>4/20 Damage claim pmt 186581632</t>
  </si>
  <si>
    <t>4/20 Damage claim pmt 186583711</t>
  </si>
  <si>
    <t>5/20 Damage claim pmt 186577588</t>
  </si>
  <si>
    <t>6/20 Damage claim pmt 186580412</t>
  </si>
  <si>
    <t>9/20 Damage claim pmt 186583717</t>
  </si>
  <si>
    <t>9/20 Damage claim pmt 186583898</t>
  </si>
  <si>
    <t>9/20 Damage claim pmt 186583747</t>
  </si>
  <si>
    <t>11/20 Damage claim pmt 186584633</t>
  </si>
  <si>
    <t>11/20 Damage claim pmt 186570367</t>
  </si>
  <si>
    <t>11/20 Damage claim pmt 186580714</t>
  </si>
  <si>
    <t>12/20 Damage claim pmt 186584633</t>
  </si>
  <si>
    <t>12/20 Damage claim pmt 186583710</t>
  </si>
  <si>
    <t>Order 92500301 12ME 12-2020</t>
  </si>
  <si>
    <t>145754</t>
  </si>
  <si>
    <t>1/20 Liability claim pmt 6-5873</t>
  </si>
  <si>
    <t>1/20 Liability claim pmt 6-5881</t>
  </si>
  <si>
    <t>1/20 Liability claim pmt 6-6025</t>
  </si>
  <si>
    <t>2/20 Liability claim pmt 6-5759</t>
  </si>
  <si>
    <t>146050 -F LAWRENCE TAYLOR PLLC</t>
  </si>
  <si>
    <t>146050</t>
  </si>
  <si>
    <t>CINDY LEAHY BOTHELL</t>
  </si>
  <si>
    <t>Q3 Liability Claims Adj</t>
  </si>
  <si>
    <t>11/20 Liability claim pmt 6-6378</t>
  </si>
  <si>
    <t>146432 -CARTER &amp; FULTON PS</t>
  </si>
  <si>
    <t>146432</t>
  </si>
  <si>
    <t>Q4 Liability Claims Adj</t>
  </si>
  <si>
    <t>Order 92500558 12ME 12-2020</t>
  </si>
  <si>
    <t>1/20 Damage claim pmt 186573975</t>
  </si>
  <si>
    <t>11/20 Damage claim pmt 186584259</t>
  </si>
  <si>
    <t>Order 92500609 12ME 12-2020</t>
  </si>
  <si>
    <t>Order 18490424 12ME 12-2020</t>
  </si>
  <si>
    <t>Order 18490425 12ME 12-2020</t>
  </si>
  <si>
    <t>Twelve months ended 12/31/20</t>
  </si>
  <si>
    <t>FOR THE TWELVE MONTHS ENDED DECEMBER 31, 2021</t>
  </si>
  <si>
    <t>O&amp;M Split to</t>
  </si>
  <si>
    <t>Utility</t>
  </si>
  <si>
    <t>92500021  Liability Claims - Electric</t>
  </si>
  <si>
    <t>(Alloc using Number of Customers)</t>
  </si>
  <si>
    <t>RAYMOND FUNG FAC-SVC</t>
  </si>
  <si>
    <t>146745 -BELLINGHAM INJURY LAW PLLC</t>
  </si>
  <si>
    <t>1/21 Liability claim pmt 6-6359</t>
  </si>
  <si>
    <t>1/21 Liability claim pmt 6-6568</t>
  </si>
  <si>
    <t>1/21 Liability claim pmt 6-6615</t>
  </si>
  <si>
    <t>2/21 Liability claim pmt 6-6798</t>
  </si>
  <si>
    <t>4/21 Liability claim pmt 6-6929</t>
  </si>
  <si>
    <t>Q1 Liability Claims Adj</t>
  </si>
  <si>
    <t>6/21 Liability claim pmt 6-7056</t>
  </si>
  <si>
    <t>6/21 Liability claim pmt 6-5789</t>
  </si>
  <si>
    <t>6/21 Liability claim pmt 6-6986</t>
  </si>
  <si>
    <t>KOB1 SAP report</t>
  </si>
  <si>
    <t xml:space="preserve">Ord 92500021 </t>
  </si>
  <si>
    <t>KOB1 (Cost Element 62000000 and 69990185)</t>
  </si>
  <si>
    <t>US Bank-Damage Claim</t>
  </si>
  <si>
    <t>2/21 Damage Claim pmt 186584161</t>
  </si>
  <si>
    <r>
      <t xml:space="preserve">Ord 92500300 </t>
    </r>
    <r>
      <rPr>
        <sz val="10"/>
        <rFont val="Arial"/>
        <family val="2"/>
      </rPr>
      <t>KOB1 (Cost Element 62000000 and 69990185)</t>
    </r>
  </si>
  <si>
    <t>12ME December 2021</t>
  </si>
  <si>
    <r>
      <t xml:space="preserve">Ord 92500301 </t>
    </r>
    <r>
      <rPr>
        <sz val="10"/>
        <rFont val="Arial"/>
        <family val="2"/>
      </rPr>
      <t>KOB1 (Cost Element 62000000 and 69990185)</t>
    </r>
  </si>
  <si>
    <t>ACTIVE CONSTRUCTION INC</t>
  </si>
  <si>
    <t>Liab Reimbrsmnt-Gas</t>
  </si>
  <si>
    <t>JOHANSEN CONSTRUCTION COMPANY INC</t>
  </si>
  <si>
    <t>MICHELS POWER INC</t>
  </si>
  <si>
    <t>122170 -INTERWEST CONSTRUCTION INC</t>
  </si>
  <si>
    <t>7/21 Liability claim pmt 6-7119</t>
  </si>
  <si>
    <t>7/21 Liability claim pmt 6-7076</t>
  </si>
  <si>
    <t>7/21 Liability claim pmt 6-7143</t>
  </si>
  <si>
    <t>7/21 Liability claim pmt 6-7195</t>
  </si>
  <si>
    <t>8/21 Liability claim pmt 6-7216</t>
  </si>
  <si>
    <t>8/21 Liability claim pmt 6-7176</t>
  </si>
  <si>
    <t>8/21 Liability claim pmt 6-7257</t>
  </si>
  <si>
    <t>8/21 Liability claim pmt 6-7244</t>
  </si>
  <si>
    <t>Short deposit on the bank side 8/2021</t>
  </si>
  <si>
    <t>10/21 Liability claim pmt 6-7244</t>
  </si>
  <si>
    <t>11/21 Liability claim pmt 6-7361</t>
  </si>
  <si>
    <t>12/21 Liability claim pmt 6-7494</t>
  </si>
  <si>
    <t>Liability Claims Adj Q4 2021</t>
  </si>
  <si>
    <r>
      <t xml:space="preserve">Ord 18490424 </t>
    </r>
    <r>
      <rPr>
        <sz val="10"/>
        <rFont val="Arial"/>
        <family val="2"/>
      </rPr>
      <t>KOB1 (Filter Cost Element Name: Workers Comp Paymt)</t>
    </r>
  </si>
  <si>
    <r>
      <t xml:space="preserve">Ord 18490425 </t>
    </r>
    <r>
      <rPr>
        <sz val="10"/>
        <rFont val="Arial"/>
        <family val="2"/>
      </rPr>
      <t>KOB1 (Filter Cost Element Name: Workers Comp Paymt)</t>
    </r>
  </si>
  <si>
    <r>
      <t xml:space="preserve">Ord 92500035 </t>
    </r>
    <r>
      <rPr>
        <sz val="10"/>
        <rFont val="Arial"/>
        <family val="2"/>
      </rPr>
      <t>KOB1 (Cost Element 62000000 and 69990185)</t>
    </r>
  </si>
  <si>
    <t>1/21 Damage claim pmt 186544442</t>
  </si>
  <si>
    <t>1/21 Damage claim pmt 186564529</t>
  </si>
  <si>
    <t>1/21 Damage claim pmt 186584448</t>
  </si>
  <si>
    <t>1/21 Damage claim pmt 186584130</t>
  </si>
  <si>
    <t>1/21 Damage claim pmt 186583713</t>
  </si>
  <si>
    <t>1/21 Damage claim pmt 186580475</t>
  </si>
  <si>
    <t>1/21 Damage claim pmt 186584775</t>
  </si>
  <si>
    <t>1/21 Damage claim pmt 186571926</t>
  </si>
  <si>
    <t>1/21 Damage claim pmt 186578010</t>
  </si>
  <si>
    <t>1/21 Damage claim pmt 186584447</t>
  </si>
  <si>
    <t>1/21 Damage claim pmt 186582415</t>
  </si>
  <si>
    <t>2/21 Damage claim pmt 186584775</t>
  </si>
  <si>
    <t>2/21 Damage claim pmt 186573630</t>
  </si>
  <si>
    <t>2/21 Damage claim pmt 186585600</t>
  </si>
  <si>
    <t>2/21 Damage claim pmt 186584275</t>
  </si>
  <si>
    <t>2/21 Damage claim pmt 186585807</t>
  </si>
  <si>
    <t>2/21 Damage claim pmt 186584633</t>
  </si>
  <si>
    <t>3/21 Damage claim pmt 186582652</t>
  </si>
  <si>
    <t>3/21 Damage claim pmt 186516089</t>
  </si>
  <si>
    <t>3/21 Damage claim pmt 186518937</t>
  </si>
  <si>
    <t>3/21 Damage claim pmt 186584738</t>
  </si>
  <si>
    <t>3/21 Damage claim pmt 186584044</t>
  </si>
  <si>
    <t>4/21 Damage claim pmt 186578999</t>
  </si>
  <si>
    <t>5/21 Damage claim pmt 186584817</t>
  </si>
  <si>
    <t>5/21 Damage claim pmt 186584934</t>
  </si>
  <si>
    <t>5/21 Damage claim pmt 186584747</t>
  </si>
  <si>
    <t>6/21 Damage claim pmt 186584764</t>
  </si>
  <si>
    <t>6/21 Damage claim pmt 186584747</t>
  </si>
  <si>
    <t>7/21 Damage claim pmt 186580594</t>
  </si>
  <si>
    <t>8/21 Damage claim pmt 186573670</t>
  </si>
  <si>
    <t>8/21 Damage claim pmt 186585700</t>
  </si>
  <si>
    <t>8/21 Damage claim pmt 186580025</t>
  </si>
  <si>
    <t>8/21 Damage claim pmt 186581433</t>
  </si>
  <si>
    <t>8/21 Damage claim pmt 186583850</t>
  </si>
  <si>
    <t>8/21 Damage claim pmt 186582775</t>
  </si>
  <si>
    <t>9/21 Damage claim pmt 186584109</t>
  </si>
  <si>
    <t>9/21 Damage claim pmt 186585723</t>
  </si>
  <si>
    <t>9/21 Damage claim pmt 186584838</t>
  </si>
  <si>
    <t>9/21 Damage claim pmt 186581541</t>
  </si>
  <si>
    <t>9/21 Damage claim pmt 186585446</t>
  </si>
  <si>
    <t>12/21 Liability claim pmt 6-7508</t>
  </si>
  <si>
    <t>12/21 Damage claim pmt 186581541</t>
  </si>
  <si>
    <t>12/21 Damage claim pmt 186584828</t>
  </si>
  <si>
    <r>
      <t xml:space="preserve">Ord 92500609 </t>
    </r>
    <r>
      <rPr>
        <sz val="10"/>
        <rFont val="Arial"/>
        <family val="2"/>
      </rPr>
      <t>KOB1 (Cost Element 62000000 and 69990185)</t>
    </r>
  </si>
  <si>
    <t>Total FERC 925</t>
  </si>
  <si>
    <t>Worker's Comp Orders (Comp Order) allocated using O&amp;M Utility %</t>
  </si>
  <si>
    <t>Total Worker's Comp</t>
  </si>
  <si>
    <t>Liability Claim Pmts</t>
  </si>
  <si>
    <t>Liability Claim Pymt</t>
  </si>
  <si>
    <t>ck</t>
  </si>
  <si>
    <t>Twelve months ended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</si>
</sst>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###,000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7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0" fillId="0" borderId="0"/>
    <xf numFmtId="190" fontId="100" fillId="0" borderId="0"/>
    <xf numFmtId="191" fontId="21" fillId="0" borderId="0"/>
    <xf numFmtId="192" fontId="10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64" fontId="21" fillId="0" borderId="0">
      <alignment horizontal="left" wrapText="1"/>
    </xf>
    <xf numFmtId="39" fontId="102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3" fillId="113" borderId="44"/>
    <xf numFmtId="0" fontId="104" fillId="114" borderId="45"/>
    <xf numFmtId="0" fontId="105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3" fillId="113" borderId="0"/>
    <xf numFmtId="183" fontId="107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2" fillId="117" borderId="51" applyNumberFormat="0" applyAlignment="0" applyProtection="0">
      <alignment horizontal="left" vertical="center" indent="1"/>
    </xf>
    <xf numFmtId="197" fontId="113" fillId="118" borderId="51" applyNumberFormat="0" applyAlignment="0" applyProtection="0">
      <alignment horizontal="left" vertical="center" indent="1"/>
    </xf>
    <xf numFmtId="197" fontId="113" fillId="0" borderId="52" applyNumberFormat="0" applyProtection="0">
      <alignment horizontal="right" vertical="center"/>
    </xf>
    <xf numFmtId="0" fontId="112" fillId="117" borderId="53" applyNumberFormat="0" applyAlignment="0" applyProtection="0">
      <alignment horizontal="left" vertical="center" indent="1"/>
    </xf>
    <xf numFmtId="197" fontId="112" fillId="0" borderId="53" applyNumberFormat="0" applyProtection="0">
      <alignment horizontal="right" vertical="center"/>
    </xf>
  </cellStyleXfs>
  <cellXfs count="226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9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46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46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164" fontId="18" fillId="0" borderId="0" xfId="1086" applyNumberFormat="1" applyFont="1" applyFill="1" applyAlignment="1">
      <alignment horizontal="right"/>
    </xf>
    <xf numFmtId="0" fontId="21" fillId="0" borderId="0" xfId="1063" applyNumberFormat="1" applyFont="1" applyAlignment="1"/>
    <xf numFmtId="0" fontId="21" fillId="0" borderId="11" xfId="1063" applyNumberFormat="1" applyFont="1" applyFill="1" applyBorder="1" applyAlignment="1"/>
    <xf numFmtId="44" fontId="108" fillId="0" borderId="0" xfId="870" applyFont="1" applyFill="1" applyBorder="1" applyAlignment="1">
      <alignment horizontal="right"/>
    </xf>
    <xf numFmtId="0" fontId="21" fillId="0" borderId="0" xfId="1063" applyNumberFormat="1" applyFont="1" applyFill="1" applyAlignment="1"/>
    <xf numFmtId="44" fontId="108" fillId="0" borderId="0" xfId="870" applyFont="1" applyFill="1"/>
    <xf numFmtId="43" fontId="108" fillId="0" borderId="0" xfId="827" applyFont="1"/>
    <xf numFmtId="0" fontId="21" fillId="0" borderId="0" xfId="1062" applyNumberFormat="1" applyFont="1" applyAlignment="1"/>
    <xf numFmtId="43" fontId="108" fillId="0" borderId="0" xfId="826" applyFont="1"/>
    <xf numFmtId="0" fontId="21" fillId="0" borderId="11" xfId="1062" applyNumberFormat="1" applyFont="1" applyFill="1" applyBorder="1" applyAlignment="1"/>
    <xf numFmtId="44" fontId="108" fillId="0" borderId="0" xfId="869" applyFont="1" applyFill="1" applyBorder="1" applyAlignment="1">
      <alignment horizontal="right"/>
    </xf>
    <xf numFmtId="0" fontId="21" fillId="0" borderId="0" xfId="1062" applyNumberFormat="1" applyFont="1" applyFill="1" applyAlignment="1"/>
    <xf numFmtId="44" fontId="108" fillId="0" borderId="0" xfId="869" applyFont="1" applyFill="1"/>
    <xf numFmtId="0" fontId="109" fillId="0" borderId="0" xfId="0" applyFont="1" applyAlignment="1">
      <alignment horizontal="center"/>
    </xf>
    <xf numFmtId="0" fontId="110" fillId="0" borderId="0" xfId="0" applyFont="1"/>
    <xf numFmtId="0" fontId="16" fillId="0" borderId="0" xfId="0" applyFont="1"/>
    <xf numFmtId="43" fontId="0" fillId="0" borderId="0" xfId="0" applyNumberFormat="1"/>
    <xf numFmtId="0" fontId="87" fillId="0" borderId="0" xfId="1041" applyFont="1" applyAlignment="1">
      <alignment vertical="top"/>
    </xf>
    <xf numFmtId="0" fontId="87" fillId="0" borderId="0" xfId="6800" applyFont="1" applyAlignment="1">
      <alignment vertical="top"/>
    </xf>
    <xf numFmtId="0" fontId="48" fillId="0" borderId="0" xfId="6800" applyFont="1" applyAlignment="1">
      <alignment horizontal="center" vertical="top"/>
    </xf>
    <xf numFmtId="0" fontId="48" fillId="0" borderId="50" xfId="6800" applyFont="1" applyBorder="1" applyAlignment="1">
      <alignment horizontal="center" vertical="top"/>
    </xf>
    <xf numFmtId="0" fontId="48" fillId="0" borderId="0" xfId="6800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800" applyFont="1" applyFill="1" applyAlignment="1">
      <alignment vertical="top"/>
    </xf>
    <xf numFmtId="43" fontId="48" fillId="0" borderId="0" xfId="6800" applyNumberFormat="1" applyFont="1" applyAlignment="1">
      <alignment vertical="top"/>
    </xf>
    <xf numFmtId="43" fontId="48" fillId="0" borderId="50" xfId="6800" applyNumberFormat="1" applyFont="1" applyBorder="1" applyAlignment="1">
      <alignment vertical="top"/>
    </xf>
    <xf numFmtId="44" fontId="111" fillId="0" borderId="29" xfId="0" applyNumberFormat="1" applyFont="1" applyBorder="1"/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116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50" xfId="0" applyNumberFormat="1" applyBorder="1"/>
    <xf numFmtId="44" fontId="16" fillId="0" borderId="0" xfId="0" applyNumberFormat="1" applyFont="1"/>
    <xf numFmtId="10" fontId="110" fillId="0" borderId="0" xfId="0" applyNumberFormat="1" applyFont="1" applyFill="1"/>
    <xf numFmtId="43" fontId="87" fillId="0" borderId="0" xfId="1041" applyNumberFormat="1" applyFont="1" applyFill="1" applyAlignment="1">
      <alignment vertical="top"/>
    </xf>
    <xf numFmtId="0" fontId="0" fillId="66" borderId="54" xfId="0" applyFill="1" applyBorder="1" applyAlignment="1">
      <alignment vertical="top"/>
    </xf>
    <xf numFmtId="0" fontId="0" fillId="66" borderId="54" xfId="0" applyFill="1" applyBorder="1" applyAlignment="1">
      <alignment vertical="top" wrapText="1"/>
    </xf>
    <xf numFmtId="0" fontId="0" fillId="73" borderId="54" xfId="0" applyFill="1" applyBorder="1" applyAlignment="1">
      <alignment vertical="top"/>
    </xf>
    <xf numFmtId="14" fontId="0" fillId="73" borderId="54" xfId="0" applyNumberFormat="1" applyFill="1" applyBorder="1" applyAlignment="1">
      <alignment horizontal="right" vertical="top"/>
    </xf>
    <xf numFmtId="4" fontId="0" fillId="73" borderId="54" xfId="0" applyNumberFormat="1" applyFill="1" applyBorder="1" applyAlignment="1">
      <alignment horizontal="right" vertical="top"/>
    </xf>
    <xf numFmtId="0" fontId="0" fillId="116" borderId="0" xfId="0" applyFill="1" applyAlignment="1">
      <alignment vertical="top"/>
    </xf>
    <xf numFmtId="14" fontId="0" fillId="116" borderId="0" xfId="0" applyNumberFormat="1" applyFill="1" applyAlignment="1">
      <alignment horizontal="right" vertical="top"/>
    </xf>
    <xf numFmtId="0" fontId="0" fillId="73" borderId="54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115" borderId="0" xfId="0" applyFill="1" applyAlignment="1">
      <alignment vertical="top"/>
    </xf>
    <xf numFmtId="14" fontId="0" fillId="115" borderId="0" xfId="0" applyNumberFormat="1" applyFill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87" fillId="0" borderId="0" xfId="0" applyFont="1" applyAlignment="1">
      <alignment vertical="top"/>
    </xf>
    <xf numFmtId="0" fontId="48" fillId="0" borderId="0" xfId="0" applyFont="1" applyFill="1" applyAlignment="1">
      <alignment horizontal="right" vertical="top"/>
    </xf>
    <xf numFmtId="43" fontId="87" fillId="0" borderId="0" xfId="0" applyNumberFormat="1" applyFont="1" applyAlignment="1">
      <alignment vertical="top"/>
    </xf>
    <xf numFmtId="0" fontId="87" fillId="0" borderId="0" xfId="0" applyFont="1" applyFill="1" applyAlignment="1">
      <alignment vertical="top"/>
    </xf>
    <xf numFmtId="43" fontId="87" fillId="0" borderId="0" xfId="0" applyNumberFormat="1" applyFont="1" applyFill="1" applyAlignment="1">
      <alignment vertical="top"/>
    </xf>
    <xf numFmtId="43" fontId="48" fillId="0" borderId="0" xfId="0" applyNumberFormat="1" applyFont="1" applyAlignment="1">
      <alignment vertical="top"/>
    </xf>
    <xf numFmtId="44" fontId="111" fillId="0" borderId="0" xfId="0" applyNumberFormat="1" applyFont="1" applyBorder="1"/>
    <xf numFmtId="0" fontId="4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3" fontId="0" fillId="0" borderId="0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4" fontId="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46" fillId="0" borderId="0" xfId="0" applyFont="1" applyAlignment="1">
      <alignment vertical="top"/>
    </xf>
    <xf numFmtId="44" fontId="1" fillId="0" borderId="0" xfId="0" applyNumberFormat="1" applyFont="1" applyFill="1" applyBorder="1" applyAlignment="1">
      <alignment vertical="top"/>
    </xf>
    <xf numFmtId="0" fontId="0" fillId="0" borderId="0" xfId="0" applyFill="1"/>
    <xf numFmtId="0" fontId="0" fillId="119" borderId="0" xfId="0" applyFill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43" fontId="48" fillId="0" borderId="0" xfId="0" applyNumberFormat="1" applyFont="1" applyBorder="1" applyAlignment="1">
      <alignment vertical="top"/>
    </xf>
    <xf numFmtId="0" fontId="116" fillId="0" borderId="0" xfId="0" applyFont="1" applyFill="1" applyBorder="1"/>
    <xf numFmtId="0" fontId="115" fillId="0" borderId="0" xfId="0" applyFont="1" applyFill="1" applyBorder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44" fontId="16" fillId="0" borderId="0" xfId="0" applyNumberFormat="1" applyFont="1" applyFill="1"/>
    <xf numFmtId="0" fontId="48" fillId="0" borderId="0" xfId="0" applyFont="1" applyFill="1" applyAlignment="1">
      <alignment horizontal="center" vertical="top"/>
    </xf>
    <xf numFmtId="0" fontId="117" fillId="0" borderId="0" xfId="0" applyFont="1"/>
    <xf numFmtId="0" fontId="117" fillId="0" borderId="0" xfId="0" applyFont="1" applyAlignment="1">
      <alignment vertical="top"/>
    </xf>
    <xf numFmtId="0" fontId="16" fillId="0" borderId="0" xfId="0" applyFont="1" applyFill="1"/>
    <xf numFmtId="0" fontId="46" fillId="0" borderId="0" xfId="0" applyFont="1" applyFill="1" applyAlignment="1">
      <alignment horizontal="right" vertical="top"/>
    </xf>
    <xf numFmtId="0" fontId="119" fillId="0" borderId="0" xfId="0" applyFont="1" applyAlignment="1">
      <alignment horizontal="right"/>
    </xf>
    <xf numFmtId="43" fontId="119" fillId="0" borderId="0" xfId="0" applyNumberFormat="1" applyFont="1" applyAlignment="1">
      <alignment horizontal="right"/>
    </xf>
    <xf numFmtId="0" fontId="21" fillId="0" borderId="50" xfId="1063" applyNumberFormat="1" applyFont="1" applyBorder="1" applyAlignment="1"/>
    <xf numFmtId="43" fontId="21" fillId="0" borderId="50" xfId="1062" applyNumberFormat="1" applyFont="1" applyFill="1" applyBorder="1" applyAlignment="1"/>
    <xf numFmtId="0" fontId="120" fillId="0" borderId="0" xfId="1062" applyNumberFormat="1" applyFont="1" applyFill="1" applyAlignment="1"/>
    <xf numFmtId="43" fontId="121" fillId="0" borderId="0" xfId="1062" applyNumberFormat="1" applyFont="1" applyAlignment="1"/>
    <xf numFmtId="44" fontId="108" fillId="0" borderId="50" xfId="869" applyFont="1" applyFill="1" applyBorder="1" applyAlignment="1">
      <alignment horizontal="right"/>
    </xf>
    <xf numFmtId="44" fontId="121" fillId="0" borderId="0" xfId="1063" applyNumberFormat="1" applyFont="1" applyAlignment="1"/>
    <xf numFmtId="44" fontId="108" fillId="0" borderId="50" xfId="870" applyFont="1" applyFill="1" applyBorder="1" applyAlignment="1">
      <alignment horizontal="right"/>
    </xf>
    <xf numFmtId="43" fontId="121" fillId="0" borderId="0" xfId="1063" applyNumberFormat="1" applyFont="1" applyAlignment="1"/>
    <xf numFmtId="0" fontId="120" fillId="0" borderId="0" xfId="1063" applyNumberFormat="1" applyFont="1" applyAlignment="1"/>
    <xf numFmtId="0" fontId="121" fillId="0" borderId="0" xfId="1063" applyNumberFormat="1" applyFont="1" applyAlignment="1"/>
    <xf numFmtId="0" fontId="120" fillId="0" borderId="0" xfId="1063" applyNumberFormat="1" applyFont="1" applyFill="1" applyAlignment="1"/>
    <xf numFmtId="42" fontId="20" fillId="0" borderId="0" xfId="2" applyNumberFormat="1" applyFont="1" applyFill="1" applyBorder="1"/>
    <xf numFmtId="41" fontId="20" fillId="0" borderId="11" xfId="1" applyNumberFormat="1" applyFont="1" applyFill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Fill="1" applyBorder="1" applyAlignment="1">
      <alignment horizontal="left"/>
    </xf>
    <xf numFmtId="41" fontId="20" fillId="0" borderId="0" xfId="0" applyNumberFormat="1" applyFont="1" applyFill="1" applyAlignment="1"/>
    <xf numFmtId="41" fontId="20" fillId="0" borderId="12" xfId="1" applyNumberFormat="1" applyFont="1" applyFill="1" applyBorder="1"/>
    <xf numFmtId="43" fontId="20" fillId="0" borderId="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42" fontId="20" fillId="0" borderId="13" xfId="1" applyNumberFormat="1" applyFont="1" applyFill="1" applyBorder="1"/>
    <xf numFmtId="165" fontId="20" fillId="0" borderId="0" xfId="1" applyNumberFormat="1" applyFont="1" applyFill="1" applyBorder="1"/>
    <xf numFmtId="165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44" fontId="120" fillId="0" borderId="0" xfId="1062" applyNumberFormat="1" applyFont="1" applyAlignment="1"/>
    <xf numFmtId="0" fontId="114" fillId="0" borderId="0" xfId="0" applyFont="1" applyFill="1"/>
    <xf numFmtId="0" fontId="0" fillId="0" borderId="55" xfId="0" applyFill="1" applyBorder="1"/>
    <xf numFmtId="0" fontId="0" fillId="0" borderId="56" xfId="0" applyFill="1" applyBorder="1"/>
    <xf numFmtId="0" fontId="16" fillId="0" borderId="56" xfId="0" applyFont="1" applyFill="1" applyBorder="1" applyAlignment="1">
      <alignment horizontal="center"/>
    </xf>
    <xf numFmtId="0" fontId="0" fillId="0" borderId="57" xfId="0" applyFont="1" applyFill="1" applyBorder="1"/>
    <xf numFmtId="0" fontId="16" fillId="0" borderId="58" xfId="0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43" fontId="0" fillId="0" borderId="50" xfId="0" applyNumberFormat="1" applyFill="1" applyBorder="1"/>
    <xf numFmtId="43" fontId="0" fillId="0" borderId="0" xfId="0" applyNumberFormat="1" applyFill="1" applyAlignment="1">
      <alignment vertical="top"/>
    </xf>
    <xf numFmtId="0" fontId="118" fillId="0" borderId="0" xfId="0" applyFont="1" applyFill="1"/>
    <xf numFmtId="10" fontId="0" fillId="0" borderId="0" xfId="0" applyNumberFormat="1" applyFont="1" applyFill="1"/>
    <xf numFmtId="10" fontId="0" fillId="0" borderId="50" xfId="0" applyNumberFormat="1" applyFont="1" applyFill="1" applyBorder="1"/>
    <xf numFmtId="44" fontId="16" fillId="0" borderId="29" xfId="0" applyNumberFormat="1" applyFont="1" applyFill="1" applyBorder="1"/>
    <xf numFmtId="43" fontId="0" fillId="0" borderId="29" xfId="0" applyNumberFormat="1" applyFill="1" applyBorder="1"/>
    <xf numFmtId="0" fontId="48" fillId="0" borderId="50" xfId="0" applyFont="1" applyFill="1" applyBorder="1" applyAlignment="1">
      <alignment horizontal="center" vertical="top"/>
    </xf>
    <xf numFmtId="43" fontId="122" fillId="0" borderId="0" xfId="0" applyNumberFormat="1" applyFont="1" applyFill="1" applyAlignment="1">
      <alignment vertical="top"/>
    </xf>
    <xf numFmtId="0" fontId="122" fillId="0" borderId="0" xfId="0" applyFont="1" applyFill="1" applyAlignment="1">
      <alignment vertical="top"/>
    </xf>
    <xf numFmtId="43" fontId="122" fillId="0" borderId="50" xfId="0" applyNumberFormat="1" applyFont="1" applyFill="1" applyBorder="1" applyAlignment="1">
      <alignment vertical="top"/>
    </xf>
    <xf numFmtId="44" fontId="111" fillId="0" borderId="29" xfId="0" applyNumberFormat="1" applyFont="1" applyFill="1" applyBorder="1"/>
    <xf numFmtId="14" fontId="0" fillId="0" borderId="0" xfId="0" applyNumberFormat="1" applyFill="1"/>
    <xf numFmtId="4" fontId="0" fillId="0" borderId="0" xfId="0" applyNumberFormat="1" applyFill="1"/>
    <xf numFmtId="0" fontId="0" fillId="120" borderId="0" xfId="0" applyFill="1"/>
    <xf numFmtId="0" fontId="0" fillId="120" borderId="0" xfId="0" applyFill="1" applyAlignment="1">
      <alignment vertical="top"/>
    </xf>
    <xf numFmtId="14" fontId="0" fillId="120" borderId="0" xfId="0" applyNumberFormat="1" applyFill="1"/>
    <xf numFmtId="4" fontId="0" fillId="120" borderId="0" xfId="0" applyNumberFormat="1" applyFill="1"/>
    <xf numFmtId="44" fontId="1" fillId="0" borderId="29" xfId="0" applyNumberFormat="1" applyFont="1" applyFill="1" applyBorder="1" applyAlignment="1">
      <alignment vertical="top"/>
    </xf>
    <xf numFmtId="0" fontId="0" fillId="120" borderId="0" xfId="0" applyFill="1" applyBorder="1" applyAlignment="1">
      <alignment vertical="top"/>
    </xf>
    <xf numFmtId="14" fontId="0" fillId="120" borderId="0" xfId="0" applyNumberFormat="1" applyFill="1" applyBorder="1" applyAlignment="1">
      <alignment vertical="top"/>
    </xf>
    <xf numFmtId="44" fontId="1" fillId="120" borderId="29" xfId="0" applyNumberFormat="1" applyFont="1" applyFill="1" applyBorder="1" applyAlignment="1">
      <alignment vertical="top"/>
    </xf>
    <xf numFmtId="44" fontId="0" fillId="0" borderId="29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0" fontId="123" fillId="0" borderId="0" xfId="0" applyNumberFormat="1" applyFont="1" applyFill="1"/>
  </cellXfs>
  <cellStyles count="11121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1"/>
    <cellStyle name="20% - Accent1 10 2 2" xfId="6805"/>
    <cellStyle name="20% - Accent1 10 2 2 2" xfId="6806"/>
    <cellStyle name="20% - Accent1 10 2 2 3" xfId="6807"/>
    <cellStyle name="20% - Accent1 10 2 3" xfId="6808"/>
    <cellStyle name="20% - Accent1 10 2 4" xfId="6809"/>
    <cellStyle name="20% - Accent1 10 3" xfId="6810"/>
    <cellStyle name="20% - Accent1 10 3 2" xfId="6811"/>
    <cellStyle name="20% - Accent1 10 3 3" xfId="6812"/>
    <cellStyle name="20% - Accent1 10 4" xfId="6813"/>
    <cellStyle name="20% - Accent1 10 4 2" xfId="6814"/>
    <cellStyle name="20% - Accent1 10 4 3" xfId="6815"/>
    <cellStyle name="20% - Accent1 10 5" xfId="6816"/>
    <cellStyle name="20% - Accent1 10 6" xfId="6817"/>
    <cellStyle name="20% - Accent1 11" xfId="160"/>
    <cellStyle name="20% - Accent1 11 2" xfId="6532"/>
    <cellStyle name="20% - Accent1 11 2 2" xfId="6818"/>
    <cellStyle name="20% - Accent1 11 2 2 2" xfId="6819"/>
    <cellStyle name="20% - Accent1 11 2 2 3" xfId="6820"/>
    <cellStyle name="20% - Accent1 11 2 3" xfId="6821"/>
    <cellStyle name="20% - Accent1 11 2 4" xfId="6822"/>
    <cellStyle name="20% - Accent1 11 3" xfId="6823"/>
    <cellStyle name="20% - Accent1 11 3 2" xfId="6824"/>
    <cellStyle name="20% - Accent1 11 3 3" xfId="6825"/>
    <cellStyle name="20% - Accent1 11 4" xfId="6826"/>
    <cellStyle name="20% - Accent1 11 4 2" xfId="6827"/>
    <cellStyle name="20% - Accent1 11 4 3" xfId="6828"/>
    <cellStyle name="20% - Accent1 11 5" xfId="6829"/>
    <cellStyle name="20% - Accent1 11 6" xfId="6830"/>
    <cellStyle name="20% - Accent1 12" xfId="161"/>
    <cellStyle name="20% - Accent1 12 2" xfId="6533"/>
    <cellStyle name="20% - Accent1 12 2 2" xfId="6831"/>
    <cellStyle name="20% - Accent1 12 2 2 2" xfId="6832"/>
    <cellStyle name="20% - Accent1 12 2 2 3" xfId="6833"/>
    <cellStyle name="20% - Accent1 12 2 3" xfId="6834"/>
    <cellStyle name="20% - Accent1 12 2 4" xfId="6835"/>
    <cellStyle name="20% - Accent1 12 3" xfId="6836"/>
    <cellStyle name="20% - Accent1 12 3 2" xfId="6837"/>
    <cellStyle name="20% - Accent1 12 3 3" xfId="6838"/>
    <cellStyle name="20% - Accent1 12 4" xfId="6839"/>
    <cellStyle name="20% - Accent1 12 4 2" xfId="6840"/>
    <cellStyle name="20% - Accent1 12 4 3" xfId="6841"/>
    <cellStyle name="20% - Accent1 12 5" xfId="6842"/>
    <cellStyle name="20% - Accent1 12 6" xfId="6843"/>
    <cellStyle name="20% - Accent1 13" xfId="162"/>
    <cellStyle name="20% - Accent1 13 2" xfId="6534"/>
    <cellStyle name="20% - Accent1 13 2 2" xfId="6844"/>
    <cellStyle name="20% - Accent1 13 2 2 2" xfId="6845"/>
    <cellStyle name="20% - Accent1 13 2 2 3" xfId="6846"/>
    <cellStyle name="20% - Accent1 13 2 3" xfId="6847"/>
    <cellStyle name="20% - Accent1 13 2 4" xfId="6848"/>
    <cellStyle name="20% - Accent1 13 3" xfId="6849"/>
    <cellStyle name="20% - Accent1 13 3 2" xfId="6850"/>
    <cellStyle name="20% - Accent1 13 3 3" xfId="6851"/>
    <cellStyle name="20% - Accent1 13 4" xfId="6852"/>
    <cellStyle name="20% - Accent1 13 4 2" xfId="6853"/>
    <cellStyle name="20% - Accent1 13 4 3" xfId="6854"/>
    <cellStyle name="20% - Accent1 13 5" xfId="6855"/>
    <cellStyle name="20% - Accent1 13 6" xfId="6856"/>
    <cellStyle name="20% - Accent1 14" xfId="163"/>
    <cellStyle name="20% - Accent1 14 2" xfId="6535"/>
    <cellStyle name="20% - Accent1 14 2 2" xfId="6857"/>
    <cellStyle name="20% - Accent1 14 2 2 2" xfId="6858"/>
    <cellStyle name="20% - Accent1 14 2 2 3" xfId="6859"/>
    <cellStyle name="20% - Accent1 14 2 3" xfId="6860"/>
    <cellStyle name="20% - Accent1 14 2 4" xfId="6861"/>
    <cellStyle name="20% - Accent1 14 3" xfId="6862"/>
    <cellStyle name="20% - Accent1 14 3 2" xfId="6863"/>
    <cellStyle name="20% - Accent1 14 3 3" xfId="6864"/>
    <cellStyle name="20% - Accent1 14 4" xfId="6865"/>
    <cellStyle name="20% - Accent1 14 4 2" xfId="6866"/>
    <cellStyle name="20% - Accent1 14 4 3" xfId="6867"/>
    <cellStyle name="20% - Accent1 14 5" xfId="6868"/>
    <cellStyle name="20% - Accent1 14 6" xfId="6869"/>
    <cellStyle name="20% - Accent1 15" xfId="164"/>
    <cellStyle name="20% - Accent1 15 2" xfId="6536"/>
    <cellStyle name="20% - Accent1 15 2 2" xfId="6870"/>
    <cellStyle name="20% - Accent1 15 2 2 2" xfId="6871"/>
    <cellStyle name="20% - Accent1 15 2 2 3" xfId="6872"/>
    <cellStyle name="20% - Accent1 15 2 3" xfId="6873"/>
    <cellStyle name="20% - Accent1 15 2 4" xfId="6874"/>
    <cellStyle name="20% - Accent1 15 3" xfId="6875"/>
    <cellStyle name="20% - Accent1 15 3 2" xfId="6876"/>
    <cellStyle name="20% - Accent1 15 3 3" xfId="6877"/>
    <cellStyle name="20% - Accent1 15 4" xfId="6878"/>
    <cellStyle name="20% - Accent1 15 4 2" xfId="6879"/>
    <cellStyle name="20% - Accent1 15 4 3" xfId="6880"/>
    <cellStyle name="20% - Accent1 15 5" xfId="6881"/>
    <cellStyle name="20% - Accent1 15 6" xfId="6882"/>
    <cellStyle name="20% - Accent1 16" xfId="165"/>
    <cellStyle name="20% - Accent1 16 2" xfId="6537"/>
    <cellStyle name="20% - Accent1 16 2 2" xfId="6883"/>
    <cellStyle name="20% - Accent1 16 2 2 2" xfId="6884"/>
    <cellStyle name="20% - Accent1 16 2 2 3" xfId="6885"/>
    <cellStyle name="20% - Accent1 16 2 3" xfId="6886"/>
    <cellStyle name="20% - Accent1 16 2 4" xfId="6887"/>
    <cellStyle name="20% - Accent1 16 3" xfId="6888"/>
    <cellStyle name="20% - Accent1 16 3 2" xfId="6889"/>
    <cellStyle name="20% - Accent1 16 3 3" xfId="6890"/>
    <cellStyle name="20% - Accent1 16 4" xfId="6891"/>
    <cellStyle name="20% - Accent1 16 4 2" xfId="6892"/>
    <cellStyle name="20% - Accent1 16 4 3" xfId="6893"/>
    <cellStyle name="20% - Accent1 16 5" xfId="6894"/>
    <cellStyle name="20% - Accent1 16 6" xfId="6895"/>
    <cellStyle name="20% - Accent1 17" xfId="166"/>
    <cellStyle name="20% - Accent1 17 2" xfId="6538"/>
    <cellStyle name="20% - Accent1 17 2 2" xfId="6896"/>
    <cellStyle name="20% - Accent1 17 2 2 2" xfId="6897"/>
    <cellStyle name="20% - Accent1 17 2 2 3" xfId="6898"/>
    <cellStyle name="20% - Accent1 17 2 3" xfId="6899"/>
    <cellStyle name="20% - Accent1 17 2 4" xfId="6900"/>
    <cellStyle name="20% - Accent1 17 3" xfId="6901"/>
    <cellStyle name="20% - Accent1 17 3 2" xfId="6902"/>
    <cellStyle name="20% - Accent1 17 3 3" xfId="6903"/>
    <cellStyle name="20% - Accent1 17 4" xfId="6904"/>
    <cellStyle name="20% - Accent1 17 4 2" xfId="6905"/>
    <cellStyle name="20% - Accent1 17 4 3" xfId="6906"/>
    <cellStyle name="20% - Accent1 17 5" xfId="6907"/>
    <cellStyle name="20% - Accent1 17 6" xfId="6908"/>
    <cellStyle name="20% - Accent1 18" xfId="167"/>
    <cellStyle name="20% - Accent1 18 2" xfId="6539"/>
    <cellStyle name="20% - Accent1 18 2 2" xfId="6909"/>
    <cellStyle name="20% - Accent1 18 2 2 2" xfId="6910"/>
    <cellStyle name="20% - Accent1 18 2 2 3" xfId="6911"/>
    <cellStyle name="20% - Accent1 18 2 3" xfId="6912"/>
    <cellStyle name="20% - Accent1 18 2 4" xfId="6913"/>
    <cellStyle name="20% - Accent1 18 3" xfId="6914"/>
    <cellStyle name="20% - Accent1 18 3 2" xfId="6915"/>
    <cellStyle name="20% - Accent1 18 3 3" xfId="6916"/>
    <cellStyle name="20% - Accent1 18 4" xfId="6917"/>
    <cellStyle name="20% - Accent1 18 4 2" xfId="6918"/>
    <cellStyle name="20% - Accent1 18 4 3" xfId="6919"/>
    <cellStyle name="20% - Accent1 18 5" xfId="6920"/>
    <cellStyle name="20% - Accent1 18 6" xfId="6921"/>
    <cellStyle name="20% - Accent1 19" xfId="168"/>
    <cellStyle name="20% - Accent1 19 2" xfId="6540"/>
    <cellStyle name="20% - Accent1 19 2 2" xfId="6922"/>
    <cellStyle name="20% - Accent1 19 2 2 2" xfId="6923"/>
    <cellStyle name="20% - Accent1 19 2 2 3" xfId="6924"/>
    <cellStyle name="20% - Accent1 19 2 3" xfId="6925"/>
    <cellStyle name="20% - Accent1 19 2 4" xfId="6926"/>
    <cellStyle name="20% - Accent1 19 3" xfId="6927"/>
    <cellStyle name="20% - Accent1 19 3 2" xfId="6928"/>
    <cellStyle name="20% - Accent1 19 3 3" xfId="6929"/>
    <cellStyle name="20% - Accent1 19 4" xfId="6930"/>
    <cellStyle name="20% - Accent1 19 4 2" xfId="6931"/>
    <cellStyle name="20% - Accent1 19 4 3" xfId="6932"/>
    <cellStyle name="20% - Accent1 19 5" xfId="6933"/>
    <cellStyle name="20% - Accent1 19 6" xfId="6934"/>
    <cellStyle name="20% - Accent1 2" xfId="169"/>
    <cellStyle name="20% - Accent1 2 2" xfId="170"/>
    <cellStyle name="20% - Accent1 2 3" xfId="171"/>
    <cellStyle name="20% - Accent1 2 3 2" xfId="6541"/>
    <cellStyle name="20% - Accent1 2 3 2 2" xfId="6935"/>
    <cellStyle name="20% - Accent1 2 3 2 2 2" xfId="6936"/>
    <cellStyle name="20% - Accent1 2 3 2 2 3" xfId="6937"/>
    <cellStyle name="20% - Accent1 2 3 2 3" xfId="6938"/>
    <cellStyle name="20% - Accent1 2 3 2 4" xfId="6939"/>
    <cellStyle name="20% - Accent1 2 3 3" xfId="6940"/>
    <cellStyle name="20% - Accent1 2 3 3 2" xfId="6941"/>
    <cellStyle name="20% - Accent1 2 3 3 3" xfId="6942"/>
    <cellStyle name="20% - Accent1 2 3 4" xfId="6943"/>
    <cellStyle name="20% - Accent1 2 3 4 2" xfId="6944"/>
    <cellStyle name="20% - Accent1 2 3 4 3" xfId="6945"/>
    <cellStyle name="20% - Accent1 2 3 5" xfId="6946"/>
    <cellStyle name="20% - Accent1 2 3 6" xfId="6947"/>
    <cellStyle name="20% - Accent1 20" xfId="172"/>
    <cellStyle name="20% - Accent1 20 2" xfId="6542"/>
    <cellStyle name="20% - Accent1 20 2 2" xfId="6948"/>
    <cellStyle name="20% - Accent1 20 2 2 2" xfId="6949"/>
    <cellStyle name="20% - Accent1 20 2 2 3" xfId="6950"/>
    <cellStyle name="20% - Accent1 20 2 3" xfId="6951"/>
    <cellStyle name="20% - Accent1 20 2 4" xfId="6952"/>
    <cellStyle name="20% - Accent1 20 3" xfId="6953"/>
    <cellStyle name="20% - Accent1 20 3 2" xfId="6954"/>
    <cellStyle name="20% - Accent1 20 3 3" xfId="6955"/>
    <cellStyle name="20% - Accent1 20 4" xfId="6956"/>
    <cellStyle name="20% - Accent1 20 4 2" xfId="6957"/>
    <cellStyle name="20% - Accent1 20 4 3" xfId="6958"/>
    <cellStyle name="20% - Accent1 20 5" xfId="6959"/>
    <cellStyle name="20% - Accent1 20 6" xfId="6960"/>
    <cellStyle name="20% - Accent1 21" xfId="173"/>
    <cellStyle name="20% - Accent1 22" xfId="174"/>
    <cellStyle name="20% - Accent1 22 2" xfId="6543"/>
    <cellStyle name="20% - Accent1 22 2 2" xfId="6961"/>
    <cellStyle name="20% - Accent1 22 2 2 2" xfId="6962"/>
    <cellStyle name="20% - Accent1 22 2 2 3" xfId="6963"/>
    <cellStyle name="20% - Accent1 22 2 3" xfId="6964"/>
    <cellStyle name="20% - Accent1 22 2 4" xfId="6965"/>
    <cellStyle name="20% - Accent1 22 3" xfId="6966"/>
    <cellStyle name="20% - Accent1 22 3 2" xfId="6967"/>
    <cellStyle name="20% - Accent1 22 3 3" xfId="6968"/>
    <cellStyle name="20% - Accent1 22 4" xfId="6969"/>
    <cellStyle name="20% - Accent1 22 4 2" xfId="6970"/>
    <cellStyle name="20% - Accent1 22 4 3" xfId="6971"/>
    <cellStyle name="20% - Accent1 22 5" xfId="6972"/>
    <cellStyle name="20% - Accent1 22 6" xfId="6973"/>
    <cellStyle name="20% - Accent1 23" xfId="3713"/>
    <cellStyle name="20% - Accent1 23 2" xfId="6974"/>
    <cellStyle name="20% - Accent1 23 2 2" xfId="6975"/>
    <cellStyle name="20% - Accent1 23 2 3" xfId="6976"/>
    <cellStyle name="20% - Accent1 23 3" xfId="6977"/>
    <cellStyle name="20% - Accent1 23 4" xfId="6978"/>
    <cellStyle name="20% - Accent1 24" xfId="3714"/>
    <cellStyle name="20% - Accent1 24 2" xfId="6979"/>
    <cellStyle name="20% - Accent1 24 3" xfId="6980"/>
    <cellStyle name="20% - Accent1 25" xfId="3715"/>
    <cellStyle name="20% - Accent1 25 2" xfId="6981"/>
    <cellStyle name="20% - Accent1 25 3" xfId="6982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4"/>
    <cellStyle name="20% - Accent1 3 3 2 2" xfId="6983"/>
    <cellStyle name="20% - Accent1 3 3 2 2 2" xfId="6984"/>
    <cellStyle name="20% - Accent1 3 3 2 2 3" xfId="6985"/>
    <cellStyle name="20% - Accent1 3 3 2 3" xfId="6986"/>
    <cellStyle name="20% - Accent1 3 3 2 4" xfId="6987"/>
    <cellStyle name="20% - Accent1 3 3 3" xfId="6988"/>
    <cellStyle name="20% - Accent1 3 3 3 2" xfId="6989"/>
    <cellStyle name="20% - Accent1 3 3 3 3" xfId="6990"/>
    <cellStyle name="20% - Accent1 3 3 4" xfId="6991"/>
    <cellStyle name="20% - Accent1 3 3 4 2" xfId="6992"/>
    <cellStyle name="20% - Accent1 3 3 4 3" xfId="6993"/>
    <cellStyle name="20% - Accent1 3 3 5" xfId="6994"/>
    <cellStyle name="20% - Accent1 3 3 6" xfId="6995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6"/>
    <cellStyle name="20% - Accent1 4 2 2 2 2" xfId="6997"/>
    <cellStyle name="20% - Accent1 4 2 2 2 3" xfId="6998"/>
    <cellStyle name="20% - Accent1 4 2 2 3" xfId="6999"/>
    <cellStyle name="20% - Accent1 4 2 2 4" xfId="7000"/>
    <cellStyle name="20% - Accent1 4 2 3" xfId="3731"/>
    <cellStyle name="20% - Accent1 4 2 3 2" xfId="7001"/>
    <cellStyle name="20% - Accent1 4 2 3 3" xfId="7002"/>
    <cellStyle name="20% - Accent1 4 2 4" xfId="7003"/>
    <cellStyle name="20% - Accent1 4 2 4 2" xfId="7004"/>
    <cellStyle name="20% - Accent1 4 2 4 3" xfId="7005"/>
    <cellStyle name="20% - Accent1 4 2 5" xfId="7006"/>
    <cellStyle name="20% - Accent1 4 2 6" xfId="7007"/>
    <cellStyle name="20% - Accent1 4 3" xfId="3732"/>
    <cellStyle name="20% - Accent1 4 3 2" xfId="3733"/>
    <cellStyle name="20% - Accent1 4 3 2 2" xfId="7008"/>
    <cellStyle name="20% - Accent1 4 3 2 3" xfId="7009"/>
    <cellStyle name="20% - Accent1 4 3 3" xfId="7010"/>
    <cellStyle name="20% - Accent1 4 3 4" xfId="7011"/>
    <cellStyle name="20% - Accent1 4 4" xfId="3734"/>
    <cellStyle name="20% - Accent1 4 4 2" xfId="7012"/>
    <cellStyle name="20% - Accent1 4 4 3" xfId="7013"/>
    <cellStyle name="20% - Accent1 4 5" xfId="3735"/>
    <cellStyle name="20% - Accent1 4 5 2" xfId="7014"/>
    <cellStyle name="20% - Accent1 4 5 3" xfId="7015"/>
    <cellStyle name="20% - Accent1 4 6" xfId="7016"/>
    <cellStyle name="20% - Accent1 4 7" xfId="7017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5"/>
    <cellStyle name="20% - Accent1 5 2 2" xfId="7018"/>
    <cellStyle name="20% - Accent1 5 2 2 2" xfId="7019"/>
    <cellStyle name="20% - Accent1 5 2 2 3" xfId="7020"/>
    <cellStyle name="20% - Accent1 5 2 3" xfId="7021"/>
    <cellStyle name="20% - Accent1 5 2 4" xfId="7022"/>
    <cellStyle name="20% - Accent1 5 3" xfId="7023"/>
    <cellStyle name="20% - Accent1 5 3 2" xfId="7024"/>
    <cellStyle name="20% - Accent1 5 3 3" xfId="7025"/>
    <cellStyle name="20% - Accent1 5 4" xfId="7026"/>
    <cellStyle name="20% - Accent1 5 4 2" xfId="7027"/>
    <cellStyle name="20% - Accent1 5 4 3" xfId="7028"/>
    <cellStyle name="20% - Accent1 5 5" xfId="7029"/>
    <cellStyle name="20% - Accent1 5 6" xfId="7030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6"/>
    <cellStyle name="20% - Accent1 6 2 2" xfId="7031"/>
    <cellStyle name="20% - Accent1 6 2 2 2" xfId="7032"/>
    <cellStyle name="20% - Accent1 6 2 2 3" xfId="7033"/>
    <cellStyle name="20% - Accent1 6 2 3" xfId="7034"/>
    <cellStyle name="20% - Accent1 6 2 4" xfId="7035"/>
    <cellStyle name="20% - Accent1 6 3" xfId="7036"/>
    <cellStyle name="20% - Accent1 6 3 2" xfId="7037"/>
    <cellStyle name="20% - Accent1 6 3 3" xfId="7038"/>
    <cellStyle name="20% - Accent1 6 4" xfId="7039"/>
    <cellStyle name="20% - Accent1 6 4 2" xfId="7040"/>
    <cellStyle name="20% - Accent1 6 4 3" xfId="7041"/>
    <cellStyle name="20% - Accent1 6 5" xfId="7042"/>
    <cellStyle name="20% - Accent1 6 6" xfId="7043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7"/>
    <cellStyle name="20% - Accent1 7 2 2" xfId="7044"/>
    <cellStyle name="20% - Accent1 7 2 2 2" xfId="7045"/>
    <cellStyle name="20% - Accent1 7 2 2 3" xfId="7046"/>
    <cellStyle name="20% - Accent1 7 2 3" xfId="7047"/>
    <cellStyle name="20% - Accent1 7 2 4" xfId="7048"/>
    <cellStyle name="20% - Accent1 7 3" xfId="7049"/>
    <cellStyle name="20% - Accent1 7 3 2" xfId="7050"/>
    <cellStyle name="20% - Accent1 7 3 3" xfId="7051"/>
    <cellStyle name="20% - Accent1 7 4" xfId="7052"/>
    <cellStyle name="20% - Accent1 7 4 2" xfId="7053"/>
    <cellStyle name="20% - Accent1 7 4 3" xfId="7054"/>
    <cellStyle name="20% - Accent1 7 5" xfId="7055"/>
    <cellStyle name="20% - Accent1 7 6" xfId="7056"/>
    <cellStyle name="20% - Accent1 8" xfId="183"/>
    <cellStyle name="20% - Accent1 8 2" xfId="6548"/>
    <cellStyle name="20% - Accent1 8 2 2" xfId="7057"/>
    <cellStyle name="20% - Accent1 8 2 2 2" xfId="7058"/>
    <cellStyle name="20% - Accent1 8 2 2 3" xfId="7059"/>
    <cellStyle name="20% - Accent1 8 2 3" xfId="7060"/>
    <cellStyle name="20% - Accent1 8 2 4" xfId="7061"/>
    <cellStyle name="20% - Accent1 8 3" xfId="7062"/>
    <cellStyle name="20% - Accent1 8 3 2" xfId="7063"/>
    <cellStyle name="20% - Accent1 8 3 3" xfId="7064"/>
    <cellStyle name="20% - Accent1 8 4" xfId="7065"/>
    <cellStyle name="20% - Accent1 8 4 2" xfId="7066"/>
    <cellStyle name="20% - Accent1 8 4 3" xfId="7067"/>
    <cellStyle name="20% - Accent1 8 5" xfId="7068"/>
    <cellStyle name="20% - Accent1 8 6" xfId="7069"/>
    <cellStyle name="20% - Accent1 9" xfId="184"/>
    <cellStyle name="20% - Accent1 9 2" xfId="6549"/>
    <cellStyle name="20% - Accent1 9 2 2" xfId="7070"/>
    <cellStyle name="20% - Accent1 9 2 2 2" xfId="7071"/>
    <cellStyle name="20% - Accent1 9 2 2 3" xfId="7072"/>
    <cellStyle name="20% - Accent1 9 2 3" xfId="7073"/>
    <cellStyle name="20% - Accent1 9 2 4" xfId="7074"/>
    <cellStyle name="20% - Accent1 9 3" xfId="7075"/>
    <cellStyle name="20% - Accent1 9 3 2" xfId="7076"/>
    <cellStyle name="20% - Accent1 9 3 3" xfId="7077"/>
    <cellStyle name="20% - Accent1 9 4" xfId="7078"/>
    <cellStyle name="20% - Accent1 9 4 2" xfId="7079"/>
    <cellStyle name="20% - Accent1 9 4 3" xfId="7080"/>
    <cellStyle name="20% - Accent1 9 5" xfId="7081"/>
    <cellStyle name="20% - Accent1 9 6" xfId="7082"/>
    <cellStyle name="20% - Accent2 10" xfId="185"/>
    <cellStyle name="20% - Accent2 10 2" xfId="6550"/>
    <cellStyle name="20% - Accent2 10 2 2" xfId="7083"/>
    <cellStyle name="20% - Accent2 10 2 2 2" xfId="7084"/>
    <cellStyle name="20% - Accent2 10 2 2 3" xfId="7085"/>
    <cellStyle name="20% - Accent2 10 2 3" xfId="7086"/>
    <cellStyle name="20% - Accent2 10 2 4" xfId="7087"/>
    <cellStyle name="20% - Accent2 10 3" xfId="7088"/>
    <cellStyle name="20% - Accent2 10 3 2" xfId="7089"/>
    <cellStyle name="20% - Accent2 10 3 3" xfId="7090"/>
    <cellStyle name="20% - Accent2 10 4" xfId="7091"/>
    <cellStyle name="20% - Accent2 10 4 2" xfId="7092"/>
    <cellStyle name="20% - Accent2 10 4 3" xfId="7093"/>
    <cellStyle name="20% - Accent2 10 5" xfId="7094"/>
    <cellStyle name="20% - Accent2 10 6" xfId="7095"/>
    <cellStyle name="20% - Accent2 11" xfId="186"/>
    <cellStyle name="20% - Accent2 11 2" xfId="6551"/>
    <cellStyle name="20% - Accent2 11 2 2" xfId="7096"/>
    <cellStyle name="20% - Accent2 11 2 2 2" xfId="7097"/>
    <cellStyle name="20% - Accent2 11 2 2 3" xfId="7098"/>
    <cellStyle name="20% - Accent2 11 2 3" xfId="7099"/>
    <cellStyle name="20% - Accent2 11 2 4" xfId="7100"/>
    <cellStyle name="20% - Accent2 11 3" xfId="7101"/>
    <cellStyle name="20% - Accent2 11 3 2" xfId="7102"/>
    <cellStyle name="20% - Accent2 11 3 3" xfId="7103"/>
    <cellStyle name="20% - Accent2 11 4" xfId="7104"/>
    <cellStyle name="20% - Accent2 11 4 2" xfId="7105"/>
    <cellStyle name="20% - Accent2 11 4 3" xfId="7106"/>
    <cellStyle name="20% - Accent2 11 5" xfId="7107"/>
    <cellStyle name="20% - Accent2 11 6" xfId="7108"/>
    <cellStyle name="20% - Accent2 12" xfId="187"/>
    <cellStyle name="20% - Accent2 12 2" xfId="6552"/>
    <cellStyle name="20% - Accent2 12 2 2" xfId="7109"/>
    <cellStyle name="20% - Accent2 12 2 2 2" xfId="7110"/>
    <cellStyle name="20% - Accent2 12 2 2 3" xfId="7111"/>
    <cellStyle name="20% - Accent2 12 2 3" xfId="7112"/>
    <cellStyle name="20% - Accent2 12 2 4" xfId="7113"/>
    <cellStyle name="20% - Accent2 12 3" xfId="7114"/>
    <cellStyle name="20% - Accent2 12 3 2" xfId="7115"/>
    <cellStyle name="20% - Accent2 12 3 3" xfId="7116"/>
    <cellStyle name="20% - Accent2 12 4" xfId="7117"/>
    <cellStyle name="20% - Accent2 12 4 2" xfId="7118"/>
    <cellStyle name="20% - Accent2 12 4 3" xfId="7119"/>
    <cellStyle name="20% - Accent2 12 5" xfId="7120"/>
    <cellStyle name="20% - Accent2 12 6" xfId="7121"/>
    <cellStyle name="20% - Accent2 13" xfId="188"/>
    <cellStyle name="20% - Accent2 13 2" xfId="6553"/>
    <cellStyle name="20% - Accent2 13 2 2" xfId="7122"/>
    <cellStyle name="20% - Accent2 13 2 2 2" xfId="7123"/>
    <cellStyle name="20% - Accent2 13 2 2 3" xfId="7124"/>
    <cellStyle name="20% - Accent2 13 2 3" xfId="7125"/>
    <cellStyle name="20% - Accent2 13 2 4" xfId="7126"/>
    <cellStyle name="20% - Accent2 13 3" xfId="7127"/>
    <cellStyle name="20% - Accent2 13 3 2" xfId="7128"/>
    <cellStyle name="20% - Accent2 13 3 3" xfId="7129"/>
    <cellStyle name="20% - Accent2 13 4" xfId="7130"/>
    <cellStyle name="20% - Accent2 13 4 2" xfId="7131"/>
    <cellStyle name="20% - Accent2 13 4 3" xfId="7132"/>
    <cellStyle name="20% - Accent2 13 5" xfId="7133"/>
    <cellStyle name="20% - Accent2 13 6" xfId="7134"/>
    <cellStyle name="20% - Accent2 14" xfId="189"/>
    <cellStyle name="20% - Accent2 14 2" xfId="6554"/>
    <cellStyle name="20% - Accent2 14 2 2" xfId="7135"/>
    <cellStyle name="20% - Accent2 14 2 2 2" xfId="7136"/>
    <cellStyle name="20% - Accent2 14 2 2 3" xfId="7137"/>
    <cellStyle name="20% - Accent2 14 2 3" xfId="7138"/>
    <cellStyle name="20% - Accent2 14 2 4" xfId="7139"/>
    <cellStyle name="20% - Accent2 14 3" xfId="7140"/>
    <cellStyle name="20% - Accent2 14 3 2" xfId="7141"/>
    <cellStyle name="20% - Accent2 14 3 3" xfId="7142"/>
    <cellStyle name="20% - Accent2 14 4" xfId="7143"/>
    <cellStyle name="20% - Accent2 14 4 2" xfId="7144"/>
    <cellStyle name="20% - Accent2 14 4 3" xfId="7145"/>
    <cellStyle name="20% - Accent2 14 5" xfId="7146"/>
    <cellStyle name="20% - Accent2 14 6" xfId="7147"/>
    <cellStyle name="20% - Accent2 15" xfId="190"/>
    <cellStyle name="20% - Accent2 15 2" xfId="6555"/>
    <cellStyle name="20% - Accent2 15 2 2" xfId="7148"/>
    <cellStyle name="20% - Accent2 15 2 2 2" xfId="7149"/>
    <cellStyle name="20% - Accent2 15 2 2 3" xfId="7150"/>
    <cellStyle name="20% - Accent2 15 2 3" xfId="7151"/>
    <cellStyle name="20% - Accent2 15 2 4" xfId="7152"/>
    <cellStyle name="20% - Accent2 15 3" xfId="7153"/>
    <cellStyle name="20% - Accent2 15 3 2" xfId="7154"/>
    <cellStyle name="20% - Accent2 15 3 3" xfId="7155"/>
    <cellStyle name="20% - Accent2 15 4" xfId="7156"/>
    <cellStyle name="20% - Accent2 15 4 2" xfId="7157"/>
    <cellStyle name="20% - Accent2 15 4 3" xfId="7158"/>
    <cellStyle name="20% - Accent2 15 5" xfId="7159"/>
    <cellStyle name="20% - Accent2 15 6" xfId="7160"/>
    <cellStyle name="20% - Accent2 16" xfId="191"/>
    <cellStyle name="20% - Accent2 16 2" xfId="6556"/>
    <cellStyle name="20% - Accent2 16 2 2" xfId="7161"/>
    <cellStyle name="20% - Accent2 16 2 2 2" xfId="7162"/>
    <cellStyle name="20% - Accent2 16 2 2 3" xfId="7163"/>
    <cellStyle name="20% - Accent2 16 2 3" xfId="7164"/>
    <cellStyle name="20% - Accent2 16 2 4" xfId="7165"/>
    <cellStyle name="20% - Accent2 16 3" xfId="7166"/>
    <cellStyle name="20% - Accent2 16 3 2" xfId="7167"/>
    <cellStyle name="20% - Accent2 16 3 3" xfId="7168"/>
    <cellStyle name="20% - Accent2 16 4" xfId="7169"/>
    <cellStyle name="20% - Accent2 16 4 2" xfId="7170"/>
    <cellStyle name="20% - Accent2 16 4 3" xfId="7171"/>
    <cellStyle name="20% - Accent2 16 5" xfId="7172"/>
    <cellStyle name="20% - Accent2 16 6" xfId="7173"/>
    <cellStyle name="20% - Accent2 17" xfId="192"/>
    <cellStyle name="20% - Accent2 17 2" xfId="6557"/>
    <cellStyle name="20% - Accent2 17 2 2" xfId="7174"/>
    <cellStyle name="20% - Accent2 17 2 2 2" xfId="7175"/>
    <cellStyle name="20% - Accent2 17 2 2 3" xfId="7176"/>
    <cellStyle name="20% - Accent2 17 2 3" xfId="7177"/>
    <cellStyle name="20% - Accent2 17 2 4" xfId="7178"/>
    <cellStyle name="20% - Accent2 17 3" xfId="7179"/>
    <cellStyle name="20% - Accent2 17 3 2" xfId="7180"/>
    <cellStyle name="20% - Accent2 17 3 3" xfId="7181"/>
    <cellStyle name="20% - Accent2 17 4" xfId="7182"/>
    <cellStyle name="20% - Accent2 17 4 2" xfId="7183"/>
    <cellStyle name="20% - Accent2 17 4 3" xfId="7184"/>
    <cellStyle name="20% - Accent2 17 5" xfId="7185"/>
    <cellStyle name="20% - Accent2 17 6" xfId="7186"/>
    <cellStyle name="20% - Accent2 18" xfId="193"/>
    <cellStyle name="20% - Accent2 18 2" xfId="6558"/>
    <cellStyle name="20% - Accent2 18 2 2" xfId="7187"/>
    <cellStyle name="20% - Accent2 18 2 2 2" xfId="7188"/>
    <cellStyle name="20% - Accent2 18 2 2 3" xfId="7189"/>
    <cellStyle name="20% - Accent2 18 2 3" xfId="7190"/>
    <cellStyle name="20% - Accent2 18 2 4" xfId="7191"/>
    <cellStyle name="20% - Accent2 18 3" xfId="7192"/>
    <cellStyle name="20% - Accent2 18 3 2" xfId="7193"/>
    <cellStyle name="20% - Accent2 18 3 3" xfId="7194"/>
    <cellStyle name="20% - Accent2 18 4" xfId="7195"/>
    <cellStyle name="20% - Accent2 18 4 2" xfId="7196"/>
    <cellStyle name="20% - Accent2 18 4 3" xfId="7197"/>
    <cellStyle name="20% - Accent2 18 5" xfId="7198"/>
    <cellStyle name="20% - Accent2 18 6" xfId="7199"/>
    <cellStyle name="20% - Accent2 19" xfId="194"/>
    <cellStyle name="20% - Accent2 19 2" xfId="6559"/>
    <cellStyle name="20% - Accent2 19 2 2" xfId="7200"/>
    <cellStyle name="20% - Accent2 19 2 2 2" xfId="7201"/>
    <cellStyle name="20% - Accent2 19 2 2 3" xfId="7202"/>
    <cellStyle name="20% - Accent2 19 2 3" xfId="7203"/>
    <cellStyle name="20% - Accent2 19 2 4" xfId="7204"/>
    <cellStyle name="20% - Accent2 19 3" xfId="7205"/>
    <cellStyle name="20% - Accent2 19 3 2" xfId="7206"/>
    <cellStyle name="20% - Accent2 19 3 3" xfId="7207"/>
    <cellStyle name="20% - Accent2 19 4" xfId="7208"/>
    <cellStyle name="20% - Accent2 19 4 2" xfId="7209"/>
    <cellStyle name="20% - Accent2 19 4 3" xfId="7210"/>
    <cellStyle name="20% - Accent2 19 5" xfId="7211"/>
    <cellStyle name="20% - Accent2 19 6" xfId="7212"/>
    <cellStyle name="20% - Accent2 2" xfId="195"/>
    <cellStyle name="20% - Accent2 2 2" xfId="196"/>
    <cellStyle name="20% - Accent2 2 3" xfId="197"/>
    <cellStyle name="20% - Accent2 2 3 2" xfId="6560"/>
    <cellStyle name="20% - Accent2 2 3 2 2" xfId="7213"/>
    <cellStyle name="20% - Accent2 2 3 2 2 2" xfId="7214"/>
    <cellStyle name="20% - Accent2 2 3 2 2 3" xfId="7215"/>
    <cellStyle name="20% - Accent2 2 3 2 3" xfId="7216"/>
    <cellStyle name="20% - Accent2 2 3 2 4" xfId="7217"/>
    <cellStyle name="20% - Accent2 2 3 3" xfId="7218"/>
    <cellStyle name="20% - Accent2 2 3 3 2" xfId="7219"/>
    <cellStyle name="20% - Accent2 2 3 3 3" xfId="7220"/>
    <cellStyle name="20% - Accent2 2 3 4" xfId="7221"/>
    <cellStyle name="20% - Accent2 2 3 4 2" xfId="7222"/>
    <cellStyle name="20% - Accent2 2 3 4 3" xfId="7223"/>
    <cellStyle name="20% - Accent2 2 3 5" xfId="7224"/>
    <cellStyle name="20% - Accent2 2 3 6" xfId="7225"/>
    <cellStyle name="20% - Accent2 20" xfId="198"/>
    <cellStyle name="20% - Accent2 20 2" xfId="6561"/>
    <cellStyle name="20% - Accent2 20 2 2" xfId="7226"/>
    <cellStyle name="20% - Accent2 20 2 2 2" xfId="7227"/>
    <cellStyle name="20% - Accent2 20 2 2 3" xfId="7228"/>
    <cellStyle name="20% - Accent2 20 2 3" xfId="7229"/>
    <cellStyle name="20% - Accent2 20 2 4" xfId="7230"/>
    <cellStyle name="20% - Accent2 20 3" xfId="7231"/>
    <cellStyle name="20% - Accent2 20 3 2" xfId="7232"/>
    <cellStyle name="20% - Accent2 20 3 3" xfId="7233"/>
    <cellStyle name="20% - Accent2 20 4" xfId="7234"/>
    <cellStyle name="20% - Accent2 20 4 2" xfId="7235"/>
    <cellStyle name="20% - Accent2 20 4 3" xfId="7236"/>
    <cellStyle name="20% - Accent2 20 5" xfId="7237"/>
    <cellStyle name="20% - Accent2 20 6" xfId="7238"/>
    <cellStyle name="20% - Accent2 21" xfId="199"/>
    <cellStyle name="20% - Accent2 22" xfId="200"/>
    <cellStyle name="20% - Accent2 22 2" xfId="6562"/>
    <cellStyle name="20% - Accent2 22 2 2" xfId="7239"/>
    <cellStyle name="20% - Accent2 22 2 2 2" xfId="7240"/>
    <cellStyle name="20% - Accent2 22 2 2 3" xfId="7241"/>
    <cellStyle name="20% - Accent2 22 2 3" xfId="7242"/>
    <cellStyle name="20% - Accent2 22 2 4" xfId="7243"/>
    <cellStyle name="20% - Accent2 22 3" xfId="7244"/>
    <cellStyle name="20% - Accent2 22 3 2" xfId="7245"/>
    <cellStyle name="20% - Accent2 22 3 3" xfId="7246"/>
    <cellStyle name="20% - Accent2 22 4" xfId="7247"/>
    <cellStyle name="20% - Accent2 22 4 2" xfId="7248"/>
    <cellStyle name="20% - Accent2 22 4 3" xfId="7249"/>
    <cellStyle name="20% - Accent2 22 5" xfId="7250"/>
    <cellStyle name="20% - Accent2 22 6" xfId="7251"/>
    <cellStyle name="20% - Accent2 23" xfId="3761"/>
    <cellStyle name="20% - Accent2 23 2" xfId="7252"/>
    <cellStyle name="20% - Accent2 23 2 2" xfId="7253"/>
    <cellStyle name="20% - Accent2 23 2 3" xfId="7254"/>
    <cellStyle name="20% - Accent2 23 3" xfId="7255"/>
    <cellStyle name="20% - Accent2 23 4" xfId="7256"/>
    <cellStyle name="20% - Accent2 24" xfId="3762"/>
    <cellStyle name="20% - Accent2 24 2" xfId="7257"/>
    <cellStyle name="20% - Accent2 24 3" xfId="7258"/>
    <cellStyle name="20% - Accent2 25" xfId="3763"/>
    <cellStyle name="20% - Accent2 25 2" xfId="7259"/>
    <cellStyle name="20% - Accent2 25 3" xfId="7260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3"/>
    <cellStyle name="20% - Accent2 3 3 2 2" xfId="7261"/>
    <cellStyle name="20% - Accent2 3 3 2 2 2" xfId="7262"/>
    <cellStyle name="20% - Accent2 3 3 2 2 3" xfId="7263"/>
    <cellStyle name="20% - Accent2 3 3 2 3" xfId="7264"/>
    <cellStyle name="20% - Accent2 3 3 2 4" xfId="7265"/>
    <cellStyle name="20% - Accent2 3 3 3" xfId="7266"/>
    <cellStyle name="20% - Accent2 3 3 3 2" xfId="7267"/>
    <cellStyle name="20% - Accent2 3 3 3 3" xfId="7268"/>
    <cellStyle name="20% - Accent2 3 3 4" xfId="7269"/>
    <cellStyle name="20% - Accent2 3 3 4 2" xfId="7270"/>
    <cellStyle name="20% - Accent2 3 3 4 3" xfId="7271"/>
    <cellStyle name="20% - Accent2 3 3 5" xfId="7272"/>
    <cellStyle name="20% - Accent2 3 3 6" xfId="7273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4"/>
    <cellStyle name="20% - Accent2 4 2 2 2 2" xfId="7275"/>
    <cellStyle name="20% - Accent2 4 2 2 2 3" xfId="7276"/>
    <cellStyle name="20% - Accent2 4 2 2 3" xfId="7277"/>
    <cellStyle name="20% - Accent2 4 2 2 4" xfId="7278"/>
    <cellStyle name="20% - Accent2 4 2 3" xfId="3779"/>
    <cellStyle name="20% - Accent2 4 2 3 2" xfId="7279"/>
    <cellStyle name="20% - Accent2 4 2 3 3" xfId="7280"/>
    <cellStyle name="20% - Accent2 4 2 4" xfId="7281"/>
    <cellStyle name="20% - Accent2 4 2 4 2" xfId="7282"/>
    <cellStyle name="20% - Accent2 4 2 4 3" xfId="7283"/>
    <cellStyle name="20% - Accent2 4 2 5" xfId="7284"/>
    <cellStyle name="20% - Accent2 4 2 6" xfId="7285"/>
    <cellStyle name="20% - Accent2 4 3" xfId="3780"/>
    <cellStyle name="20% - Accent2 4 3 2" xfId="3781"/>
    <cellStyle name="20% - Accent2 4 3 2 2" xfId="7286"/>
    <cellStyle name="20% - Accent2 4 3 2 3" xfId="7287"/>
    <cellStyle name="20% - Accent2 4 3 3" xfId="7288"/>
    <cellStyle name="20% - Accent2 4 3 4" xfId="7289"/>
    <cellStyle name="20% - Accent2 4 4" xfId="3782"/>
    <cellStyle name="20% - Accent2 4 4 2" xfId="7290"/>
    <cellStyle name="20% - Accent2 4 4 3" xfId="7291"/>
    <cellStyle name="20% - Accent2 4 5" xfId="3783"/>
    <cellStyle name="20% - Accent2 4 5 2" xfId="7292"/>
    <cellStyle name="20% - Accent2 4 5 3" xfId="7293"/>
    <cellStyle name="20% - Accent2 4 6" xfId="7294"/>
    <cellStyle name="20% - Accent2 4 7" xfId="7295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4"/>
    <cellStyle name="20% - Accent2 5 2 2" xfId="7296"/>
    <cellStyle name="20% - Accent2 5 2 2 2" xfId="7297"/>
    <cellStyle name="20% - Accent2 5 2 2 3" xfId="7298"/>
    <cellStyle name="20% - Accent2 5 2 3" xfId="7299"/>
    <cellStyle name="20% - Accent2 5 2 4" xfId="7300"/>
    <cellStyle name="20% - Accent2 5 3" xfId="7301"/>
    <cellStyle name="20% - Accent2 5 3 2" xfId="7302"/>
    <cellStyle name="20% - Accent2 5 3 3" xfId="7303"/>
    <cellStyle name="20% - Accent2 5 4" xfId="7304"/>
    <cellStyle name="20% - Accent2 5 4 2" xfId="7305"/>
    <cellStyle name="20% - Accent2 5 4 3" xfId="7306"/>
    <cellStyle name="20% - Accent2 5 5" xfId="7307"/>
    <cellStyle name="20% - Accent2 5 6" xfId="7308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5"/>
    <cellStyle name="20% - Accent2 6 2 2" xfId="7309"/>
    <cellStyle name="20% - Accent2 6 2 2 2" xfId="7310"/>
    <cellStyle name="20% - Accent2 6 2 2 3" xfId="7311"/>
    <cellStyle name="20% - Accent2 6 2 3" xfId="7312"/>
    <cellStyle name="20% - Accent2 6 2 4" xfId="7313"/>
    <cellStyle name="20% - Accent2 6 3" xfId="7314"/>
    <cellStyle name="20% - Accent2 6 3 2" xfId="7315"/>
    <cellStyle name="20% - Accent2 6 3 3" xfId="7316"/>
    <cellStyle name="20% - Accent2 6 4" xfId="7317"/>
    <cellStyle name="20% - Accent2 6 4 2" xfId="7318"/>
    <cellStyle name="20% - Accent2 6 4 3" xfId="7319"/>
    <cellStyle name="20% - Accent2 6 5" xfId="7320"/>
    <cellStyle name="20% - Accent2 6 6" xfId="7321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6"/>
    <cellStyle name="20% - Accent2 7 2 2" xfId="7322"/>
    <cellStyle name="20% - Accent2 7 2 2 2" xfId="7323"/>
    <cellStyle name="20% - Accent2 7 2 2 3" xfId="7324"/>
    <cellStyle name="20% - Accent2 7 2 3" xfId="7325"/>
    <cellStyle name="20% - Accent2 7 2 4" xfId="7326"/>
    <cellStyle name="20% - Accent2 7 3" xfId="7327"/>
    <cellStyle name="20% - Accent2 7 3 2" xfId="7328"/>
    <cellStyle name="20% - Accent2 7 3 3" xfId="7329"/>
    <cellStyle name="20% - Accent2 7 4" xfId="7330"/>
    <cellStyle name="20% - Accent2 7 4 2" xfId="7331"/>
    <cellStyle name="20% - Accent2 7 4 3" xfId="7332"/>
    <cellStyle name="20% - Accent2 7 5" xfId="7333"/>
    <cellStyle name="20% - Accent2 7 6" xfId="7334"/>
    <cellStyle name="20% - Accent2 8" xfId="209"/>
    <cellStyle name="20% - Accent2 8 2" xfId="6567"/>
    <cellStyle name="20% - Accent2 8 2 2" xfId="7335"/>
    <cellStyle name="20% - Accent2 8 2 2 2" xfId="7336"/>
    <cellStyle name="20% - Accent2 8 2 2 3" xfId="7337"/>
    <cellStyle name="20% - Accent2 8 2 3" xfId="7338"/>
    <cellStyle name="20% - Accent2 8 2 4" xfId="7339"/>
    <cellStyle name="20% - Accent2 8 3" xfId="7340"/>
    <cellStyle name="20% - Accent2 8 3 2" xfId="7341"/>
    <cellStyle name="20% - Accent2 8 3 3" xfId="7342"/>
    <cellStyle name="20% - Accent2 8 4" xfId="7343"/>
    <cellStyle name="20% - Accent2 8 4 2" xfId="7344"/>
    <cellStyle name="20% - Accent2 8 4 3" xfId="7345"/>
    <cellStyle name="20% - Accent2 8 5" xfId="7346"/>
    <cellStyle name="20% - Accent2 8 6" xfId="7347"/>
    <cellStyle name="20% - Accent2 9" xfId="210"/>
    <cellStyle name="20% - Accent2 9 2" xfId="6568"/>
    <cellStyle name="20% - Accent2 9 2 2" xfId="7348"/>
    <cellStyle name="20% - Accent2 9 2 2 2" xfId="7349"/>
    <cellStyle name="20% - Accent2 9 2 2 3" xfId="7350"/>
    <cellStyle name="20% - Accent2 9 2 3" xfId="7351"/>
    <cellStyle name="20% - Accent2 9 2 4" xfId="7352"/>
    <cellStyle name="20% - Accent2 9 3" xfId="7353"/>
    <cellStyle name="20% - Accent2 9 3 2" xfId="7354"/>
    <cellStyle name="20% - Accent2 9 3 3" xfId="7355"/>
    <cellStyle name="20% - Accent2 9 4" xfId="7356"/>
    <cellStyle name="20% - Accent2 9 4 2" xfId="7357"/>
    <cellStyle name="20% - Accent2 9 4 3" xfId="7358"/>
    <cellStyle name="20% - Accent2 9 5" xfId="7359"/>
    <cellStyle name="20% - Accent2 9 6" xfId="7360"/>
    <cellStyle name="20% - Accent3 10" xfId="211"/>
    <cellStyle name="20% - Accent3 10 2" xfId="6569"/>
    <cellStyle name="20% - Accent3 10 2 2" xfId="7361"/>
    <cellStyle name="20% - Accent3 10 2 2 2" xfId="7362"/>
    <cellStyle name="20% - Accent3 10 2 2 3" xfId="7363"/>
    <cellStyle name="20% - Accent3 10 2 3" xfId="7364"/>
    <cellStyle name="20% - Accent3 10 2 4" xfId="7365"/>
    <cellStyle name="20% - Accent3 10 3" xfId="7366"/>
    <cellStyle name="20% - Accent3 10 3 2" xfId="7367"/>
    <cellStyle name="20% - Accent3 10 3 3" xfId="7368"/>
    <cellStyle name="20% - Accent3 10 4" xfId="7369"/>
    <cellStyle name="20% - Accent3 10 4 2" xfId="7370"/>
    <cellStyle name="20% - Accent3 10 4 3" xfId="7371"/>
    <cellStyle name="20% - Accent3 10 5" xfId="7372"/>
    <cellStyle name="20% - Accent3 10 6" xfId="7373"/>
    <cellStyle name="20% - Accent3 11" xfId="212"/>
    <cellStyle name="20% - Accent3 11 2" xfId="6570"/>
    <cellStyle name="20% - Accent3 11 2 2" xfId="7374"/>
    <cellStyle name="20% - Accent3 11 2 2 2" xfId="7375"/>
    <cellStyle name="20% - Accent3 11 2 2 3" xfId="7376"/>
    <cellStyle name="20% - Accent3 11 2 3" xfId="7377"/>
    <cellStyle name="20% - Accent3 11 2 4" xfId="7378"/>
    <cellStyle name="20% - Accent3 11 3" xfId="7379"/>
    <cellStyle name="20% - Accent3 11 3 2" xfId="7380"/>
    <cellStyle name="20% - Accent3 11 3 3" xfId="7381"/>
    <cellStyle name="20% - Accent3 11 4" xfId="7382"/>
    <cellStyle name="20% - Accent3 11 4 2" xfId="7383"/>
    <cellStyle name="20% - Accent3 11 4 3" xfId="7384"/>
    <cellStyle name="20% - Accent3 11 5" xfId="7385"/>
    <cellStyle name="20% - Accent3 11 6" xfId="7386"/>
    <cellStyle name="20% - Accent3 12" xfId="213"/>
    <cellStyle name="20% - Accent3 12 2" xfId="6571"/>
    <cellStyle name="20% - Accent3 12 2 2" xfId="7387"/>
    <cellStyle name="20% - Accent3 12 2 2 2" xfId="7388"/>
    <cellStyle name="20% - Accent3 12 2 2 3" xfId="7389"/>
    <cellStyle name="20% - Accent3 12 2 3" xfId="7390"/>
    <cellStyle name="20% - Accent3 12 2 4" xfId="7391"/>
    <cellStyle name="20% - Accent3 12 3" xfId="7392"/>
    <cellStyle name="20% - Accent3 12 3 2" xfId="7393"/>
    <cellStyle name="20% - Accent3 12 3 3" xfId="7394"/>
    <cellStyle name="20% - Accent3 12 4" xfId="7395"/>
    <cellStyle name="20% - Accent3 12 4 2" xfId="7396"/>
    <cellStyle name="20% - Accent3 12 4 3" xfId="7397"/>
    <cellStyle name="20% - Accent3 12 5" xfId="7398"/>
    <cellStyle name="20% - Accent3 12 6" xfId="7399"/>
    <cellStyle name="20% - Accent3 13" xfId="214"/>
    <cellStyle name="20% - Accent3 13 2" xfId="6572"/>
    <cellStyle name="20% - Accent3 13 2 2" xfId="7400"/>
    <cellStyle name="20% - Accent3 13 2 2 2" xfId="7401"/>
    <cellStyle name="20% - Accent3 13 2 2 3" xfId="7402"/>
    <cellStyle name="20% - Accent3 13 2 3" xfId="7403"/>
    <cellStyle name="20% - Accent3 13 2 4" xfId="7404"/>
    <cellStyle name="20% - Accent3 13 3" xfId="7405"/>
    <cellStyle name="20% - Accent3 13 3 2" xfId="7406"/>
    <cellStyle name="20% - Accent3 13 3 3" xfId="7407"/>
    <cellStyle name="20% - Accent3 13 4" xfId="7408"/>
    <cellStyle name="20% - Accent3 13 4 2" xfId="7409"/>
    <cellStyle name="20% - Accent3 13 4 3" xfId="7410"/>
    <cellStyle name="20% - Accent3 13 5" xfId="7411"/>
    <cellStyle name="20% - Accent3 13 6" xfId="7412"/>
    <cellStyle name="20% - Accent3 14" xfId="215"/>
    <cellStyle name="20% - Accent3 14 2" xfId="6573"/>
    <cellStyle name="20% - Accent3 14 2 2" xfId="7413"/>
    <cellStyle name="20% - Accent3 14 2 2 2" xfId="7414"/>
    <cellStyle name="20% - Accent3 14 2 2 3" xfId="7415"/>
    <cellStyle name="20% - Accent3 14 2 3" xfId="7416"/>
    <cellStyle name="20% - Accent3 14 2 4" xfId="7417"/>
    <cellStyle name="20% - Accent3 14 3" xfId="7418"/>
    <cellStyle name="20% - Accent3 14 3 2" xfId="7419"/>
    <cellStyle name="20% - Accent3 14 3 3" xfId="7420"/>
    <cellStyle name="20% - Accent3 14 4" xfId="7421"/>
    <cellStyle name="20% - Accent3 14 4 2" xfId="7422"/>
    <cellStyle name="20% - Accent3 14 4 3" xfId="7423"/>
    <cellStyle name="20% - Accent3 14 5" xfId="7424"/>
    <cellStyle name="20% - Accent3 14 6" xfId="7425"/>
    <cellStyle name="20% - Accent3 15" xfId="216"/>
    <cellStyle name="20% - Accent3 15 2" xfId="6574"/>
    <cellStyle name="20% - Accent3 15 2 2" xfId="7426"/>
    <cellStyle name="20% - Accent3 15 2 2 2" xfId="7427"/>
    <cellStyle name="20% - Accent3 15 2 2 3" xfId="7428"/>
    <cellStyle name="20% - Accent3 15 2 3" xfId="7429"/>
    <cellStyle name="20% - Accent3 15 2 4" xfId="7430"/>
    <cellStyle name="20% - Accent3 15 3" xfId="7431"/>
    <cellStyle name="20% - Accent3 15 3 2" xfId="7432"/>
    <cellStyle name="20% - Accent3 15 3 3" xfId="7433"/>
    <cellStyle name="20% - Accent3 15 4" xfId="7434"/>
    <cellStyle name="20% - Accent3 15 4 2" xfId="7435"/>
    <cellStyle name="20% - Accent3 15 4 3" xfId="7436"/>
    <cellStyle name="20% - Accent3 15 5" xfId="7437"/>
    <cellStyle name="20% - Accent3 15 6" xfId="7438"/>
    <cellStyle name="20% - Accent3 16" xfId="217"/>
    <cellStyle name="20% - Accent3 16 2" xfId="6575"/>
    <cellStyle name="20% - Accent3 16 2 2" xfId="7439"/>
    <cellStyle name="20% - Accent3 16 2 2 2" xfId="7440"/>
    <cellStyle name="20% - Accent3 16 2 2 3" xfId="7441"/>
    <cellStyle name="20% - Accent3 16 2 3" xfId="7442"/>
    <cellStyle name="20% - Accent3 16 2 4" xfId="7443"/>
    <cellStyle name="20% - Accent3 16 3" xfId="7444"/>
    <cellStyle name="20% - Accent3 16 3 2" xfId="7445"/>
    <cellStyle name="20% - Accent3 16 3 3" xfId="7446"/>
    <cellStyle name="20% - Accent3 16 4" xfId="7447"/>
    <cellStyle name="20% - Accent3 16 4 2" xfId="7448"/>
    <cellStyle name="20% - Accent3 16 4 3" xfId="7449"/>
    <cellStyle name="20% - Accent3 16 5" xfId="7450"/>
    <cellStyle name="20% - Accent3 16 6" xfId="7451"/>
    <cellStyle name="20% - Accent3 17" xfId="218"/>
    <cellStyle name="20% - Accent3 17 2" xfId="6576"/>
    <cellStyle name="20% - Accent3 17 2 2" xfId="7452"/>
    <cellStyle name="20% - Accent3 17 2 2 2" xfId="7453"/>
    <cellStyle name="20% - Accent3 17 2 2 3" xfId="7454"/>
    <cellStyle name="20% - Accent3 17 2 3" xfId="7455"/>
    <cellStyle name="20% - Accent3 17 2 4" xfId="7456"/>
    <cellStyle name="20% - Accent3 17 3" xfId="7457"/>
    <cellStyle name="20% - Accent3 17 3 2" xfId="7458"/>
    <cellStyle name="20% - Accent3 17 3 3" xfId="7459"/>
    <cellStyle name="20% - Accent3 17 4" xfId="7460"/>
    <cellStyle name="20% - Accent3 17 4 2" xfId="7461"/>
    <cellStyle name="20% - Accent3 17 4 3" xfId="7462"/>
    <cellStyle name="20% - Accent3 17 5" xfId="7463"/>
    <cellStyle name="20% - Accent3 17 6" xfId="7464"/>
    <cellStyle name="20% - Accent3 18" xfId="219"/>
    <cellStyle name="20% - Accent3 18 2" xfId="6577"/>
    <cellStyle name="20% - Accent3 18 2 2" xfId="7465"/>
    <cellStyle name="20% - Accent3 18 2 2 2" xfId="7466"/>
    <cellStyle name="20% - Accent3 18 2 2 3" xfId="7467"/>
    <cellStyle name="20% - Accent3 18 2 3" xfId="7468"/>
    <cellStyle name="20% - Accent3 18 2 4" xfId="7469"/>
    <cellStyle name="20% - Accent3 18 3" xfId="7470"/>
    <cellStyle name="20% - Accent3 18 3 2" xfId="7471"/>
    <cellStyle name="20% - Accent3 18 3 3" xfId="7472"/>
    <cellStyle name="20% - Accent3 18 4" xfId="7473"/>
    <cellStyle name="20% - Accent3 18 4 2" xfId="7474"/>
    <cellStyle name="20% - Accent3 18 4 3" xfId="7475"/>
    <cellStyle name="20% - Accent3 18 5" xfId="7476"/>
    <cellStyle name="20% - Accent3 18 6" xfId="7477"/>
    <cellStyle name="20% - Accent3 19" xfId="220"/>
    <cellStyle name="20% - Accent3 19 2" xfId="6578"/>
    <cellStyle name="20% - Accent3 19 2 2" xfId="7478"/>
    <cellStyle name="20% - Accent3 19 2 2 2" xfId="7479"/>
    <cellStyle name="20% - Accent3 19 2 2 3" xfId="7480"/>
    <cellStyle name="20% - Accent3 19 2 3" xfId="7481"/>
    <cellStyle name="20% - Accent3 19 2 4" xfId="7482"/>
    <cellStyle name="20% - Accent3 19 3" xfId="7483"/>
    <cellStyle name="20% - Accent3 19 3 2" xfId="7484"/>
    <cellStyle name="20% - Accent3 19 3 3" xfId="7485"/>
    <cellStyle name="20% - Accent3 19 4" xfId="7486"/>
    <cellStyle name="20% - Accent3 19 4 2" xfId="7487"/>
    <cellStyle name="20% - Accent3 19 4 3" xfId="7488"/>
    <cellStyle name="20% - Accent3 19 5" xfId="7489"/>
    <cellStyle name="20% - Accent3 19 6" xfId="7490"/>
    <cellStyle name="20% - Accent3 2" xfId="221"/>
    <cellStyle name="20% - Accent3 2 2" xfId="222"/>
    <cellStyle name="20% - Accent3 2 3" xfId="223"/>
    <cellStyle name="20% - Accent3 2 3 2" xfId="6579"/>
    <cellStyle name="20% - Accent3 2 3 2 2" xfId="7491"/>
    <cellStyle name="20% - Accent3 2 3 2 2 2" xfId="7492"/>
    <cellStyle name="20% - Accent3 2 3 2 2 3" xfId="7493"/>
    <cellStyle name="20% - Accent3 2 3 2 3" xfId="7494"/>
    <cellStyle name="20% - Accent3 2 3 2 4" xfId="7495"/>
    <cellStyle name="20% - Accent3 2 3 3" xfId="7496"/>
    <cellStyle name="20% - Accent3 2 3 3 2" xfId="7497"/>
    <cellStyle name="20% - Accent3 2 3 3 3" xfId="7498"/>
    <cellStyle name="20% - Accent3 2 3 4" xfId="7499"/>
    <cellStyle name="20% - Accent3 2 3 4 2" xfId="7500"/>
    <cellStyle name="20% - Accent3 2 3 4 3" xfId="7501"/>
    <cellStyle name="20% - Accent3 2 3 5" xfId="7502"/>
    <cellStyle name="20% - Accent3 2 3 6" xfId="7503"/>
    <cellStyle name="20% - Accent3 20" xfId="224"/>
    <cellStyle name="20% - Accent3 20 2" xfId="6580"/>
    <cellStyle name="20% - Accent3 20 2 2" xfId="7504"/>
    <cellStyle name="20% - Accent3 20 2 2 2" xfId="7505"/>
    <cellStyle name="20% - Accent3 20 2 2 3" xfId="7506"/>
    <cellStyle name="20% - Accent3 20 2 3" xfId="7507"/>
    <cellStyle name="20% - Accent3 20 2 4" xfId="7508"/>
    <cellStyle name="20% - Accent3 20 3" xfId="7509"/>
    <cellStyle name="20% - Accent3 20 3 2" xfId="7510"/>
    <cellStyle name="20% - Accent3 20 3 3" xfId="7511"/>
    <cellStyle name="20% - Accent3 20 4" xfId="7512"/>
    <cellStyle name="20% - Accent3 20 4 2" xfId="7513"/>
    <cellStyle name="20% - Accent3 20 4 3" xfId="7514"/>
    <cellStyle name="20% - Accent3 20 5" xfId="7515"/>
    <cellStyle name="20% - Accent3 20 6" xfId="7516"/>
    <cellStyle name="20% - Accent3 21" xfId="225"/>
    <cellStyle name="20% - Accent3 22" xfId="226"/>
    <cellStyle name="20% - Accent3 22 2" xfId="6581"/>
    <cellStyle name="20% - Accent3 22 2 2" xfId="7517"/>
    <cellStyle name="20% - Accent3 22 2 2 2" xfId="7518"/>
    <cellStyle name="20% - Accent3 22 2 2 3" xfId="7519"/>
    <cellStyle name="20% - Accent3 22 2 3" xfId="7520"/>
    <cellStyle name="20% - Accent3 22 2 4" xfId="7521"/>
    <cellStyle name="20% - Accent3 22 3" xfId="7522"/>
    <cellStyle name="20% - Accent3 22 3 2" xfId="7523"/>
    <cellStyle name="20% - Accent3 22 3 3" xfId="7524"/>
    <cellStyle name="20% - Accent3 22 4" xfId="7525"/>
    <cellStyle name="20% - Accent3 22 4 2" xfId="7526"/>
    <cellStyle name="20% - Accent3 22 4 3" xfId="7527"/>
    <cellStyle name="20% - Accent3 22 5" xfId="7528"/>
    <cellStyle name="20% - Accent3 22 6" xfId="7529"/>
    <cellStyle name="20% - Accent3 23" xfId="3809"/>
    <cellStyle name="20% - Accent3 23 2" xfId="7530"/>
    <cellStyle name="20% - Accent3 23 2 2" xfId="7531"/>
    <cellStyle name="20% - Accent3 23 2 3" xfId="7532"/>
    <cellStyle name="20% - Accent3 23 3" xfId="7533"/>
    <cellStyle name="20% - Accent3 23 4" xfId="7534"/>
    <cellStyle name="20% - Accent3 24" xfId="3810"/>
    <cellStyle name="20% - Accent3 24 2" xfId="7535"/>
    <cellStyle name="20% - Accent3 24 3" xfId="7536"/>
    <cellStyle name="20% - Accent3 25" xfId="3811"/>
    <cellStyle name="20% - Accent3 25 2" xfId="7537"/>
    <cellStyle name="20% - Accent3 25 3" xfId="7538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2"/>
    <cellStyle name="20% - Accent3 3 3 2 2" xfId="7539"/>
    <cellStyle name="20% - Accent3 3 3 2 2 2" xfId="7540"/>
    <cellStyle name="20% - Accent3 3 3 2 2 3" xfId="7541"/>
    <cellStyle name="20% - Accent3 3 3 2 3" xfId="7542"/>
    <cellStyle name="20% - Accent3 3 3 2 4" xfId="7543"/>
    <cellStyle name="20% - Accent3 3 3 3" xfId="7544"/>
    <cellStyle name="20% - Accent3 3 3 3 2" xfId="7545"/>
    <cellStyle name="20% - Accent3 3 3 3 3" xfId="7546"/>
    <cellStyle name="20% - Accent3 3 3 4" xfId="7547"/>
    <cellStyle name="20% - Accent3 3 3 4 2" xfId="7548"/>
    <cellStyle name="20% - Accent3 3 3 4 3" xfId="7549"/>
    <cellStyle name="20% - Accent3 3 3 5" xfId="7550"/>
    <cellStyle name="20% - Accent3 3 3 6" xfId="7551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2"/>
    <cellStyle name="20% - Accent3 4 2 2 2 2" xfId="7553"/>
    <cellStyle name="20% - Accent3 4 2 2 2 3" xfId="7554"/>
    <cellStyle name="20% - Accent3 4 2 2 3" xfId="7555"/>
    <cellStyle name="20% - Accent3 4 2 2 4" xfId="7556"/>
    <cellStyle name="20% - Accent3 4 2 3" xfId="3827"/>
    <cellStyle name="20% - Accent3 4 2 3 2" xfId="7557"/>
    <cellStyle name="20% - Accent3 4 2 3 3" xfId="7558"/>
    <cellStyle name="20% - Accent3 4 2 4" xfId="7559"/>
    <cellStyle name="20% - Accent3 4 2 4 2" xfId="7560"/>
    <cellStyle name="20% - Accent3 4 2 4 3" xfId="7561"/>
    <cellStyle name="20% - Accent3 4 2 5" xfId="7562"/>
    <cellStyle name="20% - Accent3 4 2 6" xfId="7563"/>
    <cellStyle name="20% - Accent3 4 3" xfId="3828"/>
    <cellStyle name="20% - Accent3 4 3 2" xfId="3829"/>
    <cellStyle name="20% - Accent3 4 3 2 2" xfId="7564"/>
    <cellStyle name="20% - Accent3 4 3 2 3" xfId="7565"/>
    <cellStyle name="20% - Accent3 4 3 3" xfId="7566"/>
    <cellStyle name="20% - Accent3 4 3 4" xfId="7567"/>
    <cellStyle name="20% - Accent3 4 4" xfId="3830"/>
    <cellStyle name="20% - Accent3 4 4 2" xfId="7568"/>
    <cellStyle name="20% - Accent3 4 4 3" xfId="7569"/>
    <cellStyle name="20% - Accent3 4 5" xfId="3831"/>
    <cellStyle name="20% - Accent3 4 5 2" xfId="7570"/>
    <cellStyle name="20% - Accent3 4 5 3" xfId="7571"/>
    <cellStyle name="20% - Accent3 4 6" xfId="7572"/>
    <cellStyle name="20% - Accent3 4 7" xfId="7573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3"/>
    <cellStyle name="20% - Accent3 5 2 2" xfId="7574"/>
    <cellStyle name="20% - Accent3 5 2 2 2" xfId="7575"/>
    <cellStyle name="20% - Accent3 5 2 2 3" xfId="7576"/>
    <cellStyle name="20% - Accent3 5 2 3" xfId="7577"/>
    <cellStyle name="20% - Accent3 5 2 4" xfId="7578"/>
    <cellStyle name="20% - Accent3 5 3" xfId="7579"/>
    <cellStyle name="20% - Accent3 5 3 2" xfId="7580"/>
    <cellStyle name="20% - Accent3 5 3 3" xfId="7581"/>
    <cellStyle name="20% - Accent3 5 4" xfId="7582"/>
    <cellStyle name="20% - Accent3 5 4 2" xfId="7583"/>
    <cellStyle name="20% - Accent3 5 4 3" xfId="7584"/>
    <cellStyle name="20% - Accent3 5 5" xfId="7585"/>
    <cellStyle name="20% - Accent3 5 6" xfId="7586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4"/>
    <cellStyle name="20% - Accent3 6 2 2" xfId="7587"/>
    <cellStyle name="20% - Accent3 6 2 2 2" xfId="7588"/>
    <cellStyle name="20% - Accent3 6 2 2 3" xfId="7589"/>
    <cellStyle name="20% - Accent3 6 2 3" xfId="7590"/>
    <cellStyle name="20% - Accent3 6 2 4" xfId="7591"/>
    <cellStyle name="20% - Accent3 6 3" xfId="7592"/>
    <cellStyle name="20% - Accent3 6 3 2" xfId="7593"/>
    <cellStyle name="20% - Accent3 6 3 3" xfId="7594"/>
    <cellStyle name="20% - Accent3 6 4" xfId="7595"/>
    <cellStyle name="20% - Accent3 6 4 2" xfId="7596"/>
    <cellStyle name="20% - Accent3 6 4 3" xfId="7597"/>
    <cellStyle name="20% - Accent3 6 5" xfId="7598"/>
    <cellStyle name="20% - Accent3 6 6" xfId="7599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5"/>
    <cellStyle name="20% - Accent3 7 2 2" xfId="7600"/>
    <cellStyle name="20% - Accent3 7 2 2 2" xfId="7601"/>
    <cellStyle name="20% - Accent3 7 2 2 3" xfId="7602"/>
    <cellStyle name="20% - Accent3 7 2 3" xfId="7603"/>
    <cellStyle name="20% - Accent3 7 2 4" xfId="7604"/>
    <cellStyle name="20% - Accent3 7 3" xfId="7605"/>
    <cellStyle name="20% - Accent3 7 3 2" xfId="7606"/>
    <cellStyle name="20% - Accent3 7 3 3" xfId="7607"/>
    <cellStyle name="20% - Accent3 7 4" xfId="7608"/>
    <cellStyle name="20% - Accent3 7 4 2" xfId="7609"/>
    <cellStyle name="20% - Accent3 7 4 3" xfId="7610"/>
    <cellStyle name="20% - Accent3 7 5" xfId="7611"/>
    <cellStyle name="20% - Accent3 7 6" xfId="7612"/>
    <cellStyle name="20% - Accent3 8" xfId="235"/>
    <cellStyle name="20% - Accent3 8 2" xfId="6586"/>
    <cellStyle name="20% - Accent3 8 2 2" xfId="7613"/>
    <cellStyle name="20% - Accent3 8 2 2 2" xfId="7614"/>
    <cellStyle name="20% - Accent3 8 2 2 3" xfId="7615"/>
    <cellStyle name="20% - Accent3 8 2 3" xfId="7616"/>
    <cellStyle name="20% - Accent3 8 2 4" xfId="7617"/>
    <cellStyle name="20% - Accent3 8 3" xfId="7618"/>
    <cellStyle name="20% - Accent3 8 3 2" xfId="7619"/>
    <cellStyle name="20% - Accent3 8 3 3" xfId="7620"/>
    <cellStyle name="20% - Accent3 8 4" xfId="7621"/>
    <cellStyle name="20% - Accent3 8 4 2" xfId="7622"/>
    <cellStyle name="20% - Accent3 8 4 3" xfId="7623"/>
    <cellStyle name="20% - Accent3 8 5" xfId="7624"/>
    <cellStyle name="20% - Accent3 8 6" xfId="7625"/>
    <cellStyle name="20% - Accent3 9" xfId="236"/>
    <cellStyle name="20% - Accent3 9 2" xfId="6587"/>
    <cellStyle name="20% - Accent3 9 2 2" xfId="7626"/>
    <cellStyle name="20% - Accent3 9 2 2 2" xfId="7627"/>
    <cellStyle name="20% - Accent3 9 2 2 3" xfId="7628"/>
    <cellStyle name="20% - Accent3 9 2 3" xfId="7629"/>
    <cellStyle name="20% - Accent3 9 2 4" xfId="7630"/>
    <cellStyle name="20% - Accent3 9 3" xfId="7631"/>
    <cellStyle name="20% - Accent3 9 3 2" xfId="7632"/>
    <cellStyle name="20% - Accent3 9 3 3" xfId="7633"/>
    <cellStyle name="20% - Accent3 9 4" xfId="7634"/>
    <cellStyle name="20% - Accent3 9 4 2" xfId="7635"/>
    <cellStyle name="20% - Accent3 9 4 3" xfId="7636"/>
    <cellStyle name="20% - Accent3 9 5" xfId="7637"/>
    <cellStyle name="20% - Accent3 9 6" xfId="7638"/>
    <cellStyle name="20% - Accent4 10" xfId="237"/>
    <cellStyle name="20% - Accent4 10 2" xfId="6588"/>
    <cellStyle name="20% - Accent4 10 2 2" xfId="7639"/>
    <cellStyle name="20% - Accent4 10 2 2 2" xfId="7640"/>
    <cellStyle name="20% - Accent4 10 2 2 3" xfId="7641"/>
    <cellStyle name="20% - Accent4 10 2 3" xfId="7642"/>
    <cellStyle name="20% - Accent4 10 2 4" xfId="7643"/>
    <cellStyle name="20% - Accent4 10 3" xfId="7644"/>
    <cellStyle name="20% - Accent4 10 3 2" xfId="7645"/>
    <cellStyle name="20% - Accent4 10 3 3" xfId="7646"/>
    <cellStyle name="20% - Accent4 10 4" xfId="7647"/>
    <cellStyle name="20% - Accent4 10 4 2" xfId="7648"/>
    <cellStyle name="20% - Accent4 10 4 3" xfId="7649"/>
    <cellStyle name="20% - Accent4 10 5" xfId="7650"/>
    <cellStyle name="20% - Accent4 10 6" xfId="7651"/>
    <cellStyle name="20% - Accent4 11" xfId="238"/>
    <cellStyle name="20% - Accent4 11 2" xfId="6589"/>
    <cellStyle name="20% - Accent4 11 2 2" xfId="7652"/>
    <cellStyle name="20% - Accent4 11 2 2 2" xfId="7653"/>
    <cellStyle name="20% - Accent4 11 2 2 3" xfId="7654"/>
    <cellStyle name="20% - Accent4 11 2 3" xfId="7655"/>
    <cellStyle name="20% - Accent4 11 2 4" xfId="7656"/>
    <cellStyle name="20% - Accent4 11 3" xfId="7657"/>
    <cellStyle name="20% - Accent4 11 3 2" xfId="7658"/>
    <cellStyle name="20% - Accent4 11 3 3" xfId="7659"/>
    <cellStyle name="20% - Accent4 11 4" xfId="7660"/>
    <cellStyle name="20% - Accent4 11 4 2" xfId="7661"/>
    <cellStyle name="20% - Accent4 11 4 3" xfId="7662"/>
    <cellStyle name="20% - Accent4 11 5" xfId="7663"/>
    <cellStyle name="20% - Accent4 11 6" xfId="7664"/>
    <cellStyle name="20% - Accent4 12" xfId="239"/>
    <cellStyle name="20% - Accent4 12 2" xfId="6590"/>
    <cellStyle name="20% - Accent4 12 2 2" xfId="7665"/>
    <cellStyle name="20% - Accent4 12 2 2 2" xfId="7666"/>
    <cellStyle name="20% - Accent4 12 2 2 3" xfId="7667"/>
    <cellStyle name="20% - Accent4 12 2 3" xfId="7668"/>
    <cellStyle name="20% - Accent4 12 2 4" xfId="7669"/>
    <cellStyle name="20% - Accent4 12 3" xfId="7670"/>
    <cellStyle name="20% - Accent4 12 3 2" xfId="7671"/>
    <cellStyle name="20% - Accent4 12 3 3" xfId="7672"/>
    <cellStyle name="20% - Accent4 12 4" xfId="7673"/>
    <cellStyle name="20% - Accent4 12 4 2" xfId="7674"/>
    <cellStyle name="20% - Accent4 12 4 3" xfId="7675"/>
    <cellStyle name="20% - Accent4 12 5" xfId="7676"/>
    <cellStyle name="20% - Accent4 12 6" xfId="7677"/>
    <cellStyle name="20% - Accent4 13" xfId="240"/>
    <cellStyle name="20% - Accent4 13 2" xfId="6591"/>
    <cellStyle name="20% - Accent4 13 2 2" xfId="7678"/>
    <cellStyle name="20% - Accent4 13 2 2 2" xfId="7679"/>
    <cellStyle name="20% - Accent4 13 2 2 3" xfId="7680"/>
    <cellStyle name="20% - Accent4 13 2 3" xfId="7681"/>
    <cellStyle name="20% - Accent4 13 2 4" xfId="7682"/>
    <cellStyle name="20% - Accent4 13 3" xfId="7683"/>
    <cellStyle name="20% - Accent4 13 3 2" xfId="7684"/>
    <cellStyle name="20% - Accent4 13 3 3" xfId="7685"/>
    <cellStyle name="20% - Accent4 13 4" xfId="7686"/>
    <cellStyle name="20% - Accent4 13 4 2" xfId="7687"/>
    <cellStyle name="20% - Accent4 13 4 3" xfId="7688"/>
    <cellStyle name="20% - Accent4 13 5" xfId="7689"/>
    <cellStyle name="20% - Accent4 13 6" xfId="7690"/>
    <cellStyle name="20% - Accent4 14" xfId="241"/>
    <cellStyle name="20% - Accent4 14 2" xfId="6592"/>
    <cellStyle name="20% - Accent4 14 2 2" xfId="7691"/>
    <cellStyle name="20% - Accent4 14 2 2 2" xfId="7692"/>
    <cellStyle name="20% - Accent4 14 2 2 3" xfId="7693"/>
    <cellStyle name="20% - Accent4 14 2 3" xfId="7694"/>
    <cellStyle name="20% - Accent4 14 2 4" xfId="7695"/>
    <cellStyle name="20% - Accent4 14 3" xfId="7696"/>
    <cellStyle name="20% - Accent4 14 3 2" xfId="7697"/>
    <cellStyle name="20% - Accent4 14 3 3" xfId="7698"/>
    <cellStyle name="20% - Accent4 14 4" xfId="7699"/>
    <cellStyle name="20% - Accent4 14 4 2" xfId="7700"/>
    <cellStyle name="20% - Accent4 14 4 3" xfId="7701"/>
    <cellStyle name="20% - Accent4 14 5" xfId="7702"/>
    <cellStyle name="20% - Accent4 14 6" xfId="7703"/>
    <cellStyle name="20% - Accent4 15" xfId="242"/>
    <cellStyle name="20% - Accent4 15 2" xfId="6593"/>
    <cellStyle name="20% - Accent4 15 2 2" xfId="7704"/>
    <cellStyle name="20% - Accent4 15 2 2 2" xfId="7705"/>
    <cellStyle name="20% - Accent4 15 2 2 3" xfId="7706"/>
    <cellStyle name="20% - Accent4 15 2 3" xfId="7707"/>
    <cellStyle name="20% - Accent4 15 2 4" xfId="7708"/>
    <cellStyle name="20% - Accent4 15 3" xfId="7709"/>
    <cellStyle name="20% - Accent4 15 3 2" xfId="7710"/>
    <cellStyle name="20% - Accent4 15 3 3" xfId="7711"/>
    <cellStyle name="20% - Accent4 15 4" xfId="7712"/>
    <cellStyle name="20% - Accent4 15 4 2" xfId="7713"/>
    <cellStyle name="20% - Accent4 15 4 3" xfId="7714"/>
    <cellStyle name="20% - Accent4 15 5" xfId="7715"/>
    <cellStyle name="20% - Accent4 15 6" xfId="7716"/>
    <cellStyle name="20% - Accent4 16" xfId="243"/>
    <cellStyle name="20% - Accent4 16 2" xfId="6594"/>
    <cellStyle name="20% - Accent4 16 2 2" xfId="7717"/>
    <cellStyle name="20% - Accent4 16 2 2 2" xfId="7718"/>
    <cellStyle name="20% - Accent4 16 2 2 3" xfId="7719"/>
    <cellStyle name="20% - Accent4 16 2 3" xfId="7720"/>
    <cellStyle name="20% - Accent4 16 2 4" xfId="7721"/>
    <cellStyle name="20% - Accent4 16 3" xfId="7722"/>
    <cellStyle name="20% - Accent4 16 3 2" xfId="7723"/>
    <cellStyle name="20% - Accent4 16 3 3" xfId="7724"/>
    <cellStyle name="20% - Accent4 16 4" xfId="7725"/>
    <cellStyle name="20% - Accent4 16 4 2" xfId="7726"/>
    <cellStyle name="20% - Accent4 16 4 3" xfId="7727"/>
    <cellStyle name="20% - Accent4 16 5" xfId="7728"/>
    <cellStyle name="20% - Accent4 16 6" xfId="7729"/>
    <cellStyle name="20% - Accent4 17" xfId="244"/>
    <cellStyle name="20% - Accent4 17 2" xfId="6595"/>
    <cellStyle name="20% - Accent4 17 2 2" xfId="7730"/>
    <cellStyle name="20% - Accent4 17 2 2 2" xfId="7731"/>
    <cellStyle name="20% - Accent4 17 2 2 3" xfId="7732"/>
    <cellStyle name="20% - Accent4 17 2 3" xfId="7733"/>
    <cellStyle name="20% - Accent4 17 2 4" xfId="7734"/>
    <cellStyle name="20% - Accent4 17 3" xfId="7735"/>
    <cellStyle name="20% - Accent4 17 3 2" xfId="7736"/>
    <cellStyle name="20% - Accent4 17 3 3" xfId="7737"/>
    <cellStyle name="20% - Accent4 17 4" xfId="7738"/>
    <cellStyle name="20% - Accent4 17 4 2" xfId="7739"/>
    <cellStyle name="20% - Accent4 17 4 3" xfId="7740"/>
    <cellStyle name="20% - Accent4 17 5" xfId="7741"/>
    <cellStyle name="20% - Accent4 17 6" xfId="7742"/>
    <cellStyle name="20% - Accent4 18" xfId="245"/>
    <cellStyle name="20% - Accent4 18 2" xfId="6596"/>
    <cellStyle name="20% - Accent4 18 2 2" xfId="7743"/>
    <cellStyle name="20% - Accent4 18 2 2 2" xfId="7744"/>
    <cellStyle name="20% - Accent4 18 2 2 3" xfId="7745"/>
    <cellStyle name="20% - Accent4 18 2 3" xfId="7746"/>
    <cellStyle name="20% - Accent4 18 2 4" xfId="7747"/>
    <cellStyle name="20% - Accent4 18 3" xfId="7748"/>
    <cellStyle name="20% - Accent4 18 3 2" xfId="7749"/>
    <cellStyle name="20% - Accent4 18 3 3" xfId="7750"/>
    <cellStyle name="20% - Accent4 18 4" xfId="7751"/>
    <cellStyle name="20% - Accent4 18 4 2" xfId="7752"/>
    <cellStyle name="20% - Accent4 18 4 3" xfId="7753"/>
    <cellStyle name="20% - Accent4 18 5" xfId="7754"/>
    <cellStyle name="20% - Accent4 18 6" xfId="7755"/>
    <cellStyle name="20% - Accent4 19" xfId="246"/>
    <cellStyle name="20% - Accent4 19 2" xfId="6597"/>
    <cellStyle name="20% - Accent4 19 2 2" xfId="7756"/>
    <cellStyle name="20% - Accent4 19 2 2 2" xfId="7757"/>
    <cellStyle name="20% - Accent4 19 2 2 3" xfId="7758"/>
    <cellStyle name="20% - Accent4 19 2 3" xfId="7759"/>
    <cellStyle name="20% - Accent4 19 2 4" xfId="7760"/>
    <cellStyle name="20% - Accent4 19 3" xfId="7761"/>
    <cellStyle name="20% - Accent4 19 3 2" xfId="7762"/>
    <cellStyle name="20% - Accent4 19 3 3" xfId="7763"/>
    <cellStyle name="20% - Accent4 19 4" xfId="7764"/>
    <cellStyle name="20% - Accent4 19 4 2" xfId="7765"/>
    <cellStyle name="20% - Accent4 19 4 3" xfId="7766"/>
    <cellStyle name="20% - Accent4 19 5" xfId="7767"/>
    <cellStyle name="20% - Accent4 19 6" xfId="7768"/>
    <cellStyle name="20% - Accent4 2" xfId="247"/>
    <cellStyle name="20% - Accent4 2 2" xfId="248"/>
    <cellStyle name="20% - Accent4 2 3" xfId="249"/>
    <cellStyle name="20% - Accent4 2 3 2" xfId="6598"/>
    <cellStyle name="20% - Accent4 2 3 2 2" xfId="7769"/>
    <cellStyle name="20% - Accent4 2 3 2 2 2" xfId="7770"/>
    <cellStyle name="20% - Accent4 2 3 2 2 3" xfId="7771"/>
    <cellStyle name="20% - Accent4 2 3 2 3" xfId="7772"/>
    <cellStyle name="20% - Accent4 2 3 2 4" xfId="7773"/>
    <cellStyle name="20% - Accent4 2 3 3" xfId="7774"/>
    <cellStyle name="20% - Accent4 2 3 3 2" xfId="7775"/>
    <cellStyle name="20% - Accent4 2 3 3 3" xfId="7776"/>
    <cellStyle name="20% - Accent4 2 3 4" xfId="7777"/>
    <cellStyle name="20% - Accent4 2 3 4 2" xfId="7778"/>
    <cellStyle name="20% - Accent4 2 3 4 3" xfId="7779"/>
    <cellStyle name="20% - Accent4 2 3 5" xfId="7780"/>
    <cellStyle name="20% - Accent4 2 3 6" xfId="7781"/>
    <cellStyle name="20% - Accent4 20" xfId="250"/>
    <cellStyle name="20% - Accent4 20 2" xfId="6599"/>
    <cellStyle name="20% - Accent4 20 2 2" xfId="7782"/>
    <cellStyle name="20% - Accent4 20 2 2 2" xfId="7783"/>
    <cellStyle name="20% - Accent4 20 2 2 3" xfId="7784"/>
    <cellStyle name="20% - Accent4 20 2 3" xfId="7785"/>
    <cellStyle name="20% - Accent4 20 2 4" xfId="7786"/>
    <cellStyle name="20% - Accent4 20 3" xfId="7787"/>
    <cellStyle name="20% - Accent4 20 3 2" xfId="7788"/>
    <cellStyle name="20% - Accent4 20 3 3" xfId="7789"/>
    <cellStyle name="20% - Accent4 20 4" xfId="7790"/>
    <cellStyle name="20% - Accent4 20 4 2" xfId="7791"/>
    <cellStyle name="20% - Accent4 20 4 3" xfId="7792"/>
    <cellStyle name="20% - Accent4 20 5" xfId="7793"/>
    <cellStyle name="20% - Accent4 20 6" xfId="7794"/>
    <cellStyle name="20% - Accent4 21" xfId="251"/>
    <cellStyle name="20% - Accent4 22" xfId="252"/>
    <cellStyle name="20% - Accent4 22 2" xfId="6600"/>
    <cellStyle name="20% - Accent4 22 2 2" xfId="7795"/>
    <cellStyle name="20% - Accent4 22 2 2 2" xfId="7796"/>
    <cellStyle name="20% - Accent4 22 2 2 3" xfId="7797"/>
    <cellStyle name="20% - Accent4 22 2 3" xfId="7798"/>
    <cellStyle name="20% - Accent4 22 2 4" xfId="7799"/>
    <cellStyle name="20% - Accent4 22 3" xfId="7800"/>
    <cellStyle name="20% - Accent4 22 3 2" xfId="7801"/>
    <cellStyle name="20% - Accent4 22 3 3" xfId="7802"/>
    <cellStyle name="20% - Accent4 22 4" xfId="7803"/>
    <cellStyle name="20% - Accent4 22 4 2" xfId="7804"/>
    <cellStyle name="20% - Accent4 22 4 3" xfId="7805"/>
    <cellStyle name="20% - Accent4 22 5" xfId="7806"/>
    <cellStyle name="20% - Accent4 22 6" xfId="7807"/>
    <cellStyle name="20% - Accent4 23" xfId="3857"/>
    <cellStyle name="20% - Accent4 23 2" xfId="7808"/>
    <cellStyle name="20% - Accent4 23 2 2" xfId="7809"/>
    <cellStyle name="20% - Accent4 23 2 3" xfId="7810"/>
    <cellStyle name="20% - Accent4 23 3" xfId="7811"/>
    <cellStyle name="20% - Accent4 23 4" xfId="7812"/>
    <cellStyle name="20% - Accent4 24" xfId="3858"/>
    <cellStyle name="20% - Accent4 24 2" xfId="7813"/>
    <cellStyle name="20% - Accent4 24 3" xfId="7814"/>
    <cellStyle name="20% - Accent4 25" xfId="3859"/>
    <cellStyle name="20% - Accent4 25 2" xfId="7815"/>
    <cellStyle name="20% - Accent4 25 3" xfId="7816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1"/>
    <cellStyle name="20% - Accent4 3 3 2 2" xfId="7817"/>
    <cellStyle name="20% - Accent4 3 3 2 2 2" xfId="7818"/>
    <cellStyle name="20% - Accent4 3 3 2 2 3" xfId="7819"/>
    <cellStyle name="20% - Accent4 3 3 2 3" xfId="7820"/>
    <cellStyle name="20% - Accent4 3 3 2 4" xfId="7821"/>
    <cellStyle name="20% - Accent4 3 3 3" xfId="7822"/>
    <cellStyle name="20% - Accent4 3 3 3 2" xfId="7823"/>
    <cellStyle name="20% - Accent4 3 3 3 3" xfId="7824"/>
    <cellStyle name="20% - Accent4 3 3 4" xfId="7825"/>
    <cellStyle name="20% - Accent4 3 3 4 2" xfId="7826"/>
    <cellStyle name="20% - Accent4 3 3 4 3" xfId="7827"/>
    <cellStyle name="20% - Accent4 3 3 5" xfId="7828"/>
    <cellStyle name="20% - Accent4 3 3 6" xfId="7829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0"/>
    <cellStyle name="20% - Accent4 4 2 2 2 2" xfId="7831"/>
    <cellStyle name="20% - Accent4 4 2 2 2 3" xfId="7832"/>
    <cellStyle name="20% - Accent4 4 2 2 3" xfId="7833"/>
    <cellStyle name="20% - Accent4 4 2 2 4" xfId="7834"/>
    <cellStyle name="20% - Accent4 4 2 3" xfId="3875"/>
    <cellStyle name="20% - Accent4 4 2 3 2" xfId="7835"/>
    <cellStyle name="20% - Accent4 4 2 3 3" xfId="7836"/>
    <cellStyle name="20% - Accent4 4 2 4" xfId="7837"/>
    <cellStyle name="20% - Accent4 4 2 4 2" xfId="7838"/>
    <cellStyle name="20% - Accent4 4 2 4 3" xfId="7839"/>
    <cellStyle name="20% - Accent4 4 2 5" xfId="7840"/>
    <cellStyle name="20% - Accent4 4 2 6" xfId="7841"/>
    <cellStyle name="20% - Accent4 4 3" xfId="3876"/>
    <cellStyle name="20% - Accent4 4 3 2" xfId="3877"/>
    <cellStyle name="20% - Accent4 4 3 2 2" xfId="7842"/>
    <cellStyle name="20% - Accent4 4 3 2 3" xfId="7843"/>
    <cellStyle name="20% - Accent4 4 3 3" xfId="7844"/>
    <cellStyle name="20% - Accent4 4 3 4" xfId="7845"/>
    <cellStyle name="20% - Accent4 4 4" xfId="3878"/>
    <cellStyle name="20% - Accent4 4 4 2" xfId="7846"/>
    <cellStyle name="20% - Accent4 4 4 3" xfId="7847"/>
    <cellStyle name="20% - Accent4 4 5" xfId="3879"/>
    <cellStyle name="20% - Accent4 4 5 2" xfId="7848"/>
    <cellStyle name="20% - Accent4 4 5 3" xfId="7849"/>
    <cellStyle name="20% - Accent4 4 6" xfId="7850"/>
    <cellStyle name="20% - Accent4 4 7" xfId="7851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2"/>
    <cellStyle name="20% - Accent4 5 2 2" xfId="7852"/>
    <cellStyle name="20% - Accent4 5 2 2 2" xfId="7853"/>
    <cellStyle name="20% - Accent4 5 2 2 3" xfId="7854"/>
    <cellStyle name="20% - Accent4 5 2 3" xfId="7855"/>
    <cellStyle name="20% - Accent4 5 2 4" xfId="7856"/>
    <cellStyle name="20% - Accent4 5 3" xfId="7857"/>
    <cellStyle name="20% - Accent4 5 3 2" xfId="7858"/>
    <cellStyle name="20% - Accent4 5 3 3" xfId="7859"/>
    <cellStyle name="20% - Accent4 5 4" xfId="7860"/>
    <cellStyle name="20% - Accent4 5 4 2" xfId="7861"/>
    <cellStyle name="20% - Accent4 5 4 3" xfId="7862"/>
    <cellStyle name="20% - Accent4 5 5" xfId="7863"/>
    <cellStyle name="20% - Accent4 5 6" xfId="7864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3"/>
    <cellStyle name="20% - Accent4 6 2 2" xfId="7865"/>
    <cellStyle name="20% - Accent4 6 2 2 2" xfId="7866"/>
    <cellStyle name="20% - Accent4 6 2 2 3" xfId="7867"/>
    <cellStyle name="20% - Accent4 6 2 3" xfId="7868"/>
    <cellStyle name="20% - Accent4 6 2 4" xfId="7869"/>
    <cellStyle name="20% - Accent4 6 3" xfId="7870"/>
    <cellStyle name="20% - Accent4 6 3 2" xfId="7871"/>
    <cellStyle name="20% - Accent4 6 3 3" xfId="7872"/>
    <cellStyle name="20% - Accent4 6 4" xfId="7873"/>
    <cellStyle name="20% - Accent4 6 4 2" xfId="7874"/>
    <cellStyle name="20% - Accent4 6 4 3" xfId="7875"/>
    <cellStyle name="20% - Accent4 6 5" xfId="7876"/>
    <cellStyle name="20% - Accent4 6 6" xfId="7877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4"/>
    <cellStyle name="20% - Accent4 7 2 2" xfId="7878"/>
    <cellStyle name="20% - Accent4 7 2 2 2" xfId="7879"/>
    <cellStyle name="20% - Accent4 7 2 2 3" xfId="7880"/>
    <cellStyle name="20% - Accent4 7 2 3" xfId="7881"/>
    <cellStyle name="20% - Accent4 7 2 4" xfId="7882"/>
    <cellStyle name="20% - Accent4 7 3" xfId="7883"/>
    <cellStyle name="20% - Accent4 7 3 2" xfId="7884"/>
    <cellStyle name="20% - Accent4 7 3 3" xfId="7885"/>
    <cellStyle name="20% - Accent4 7 4" xfId="7886"/>
    <cellStyle name="20% - Accent4 7 4 2" xfId="7887"/>
    <cellStyle name="20% - Accent4 7 4 3" xfId="7888"/>
    <cellStyle name="20% - Accent4 7 5" xfId="7889"/>
    <cellStyle name="20% - Accent4 7 6" xfId="7890"/>
    <cellStyle name="20% - Accent4 8" xfId="261"/>
    <cellStyle name="20% - Accent4 8 2" xfId="6605"/>
    <cellStyle name="20% - Accent4 8 2 2" xfId="7891"/>
    <cellStyle name="20% - Accent4 8 2 2 2" xfId="7892"/>
    <cellStyle name="20% - Accent4 8 2 2 3" xfId="7893"/>
    <cellStyle name="20% - Accent4 8 2 3" xfId="7894"/>
    <cellStyle name="20% - Accent4 8 2 4" xfId="7895"/>
    <cellStyle name="20% - Accent4 8 3" xfId="7896"/>
    <cellStyle name="20% - Accent4 8 3 2" xfId="7897"/>
    <cellStyle name="20% - Accent4 8 3 3" xfId="7898"/>
    <cellStyle name="20% - Accent4 8 4" xfId="7899"/>
    <cellStyle name="20% - Accent4 8 4 2" xfId="7900"/>
    <cellStyle name="20% - Accent4 8 4 3" xfId="7901"/>
    <cellStyle name="20% - Accent4 8 5" xfId="7902"/>
    <cellStyle name="20% - Accent4 8 6" xfId="7903"/>
    <cellStyle name="20% - Accent4 9" xfId="262"/>
    <cellStyle name="20% - Accent4 9 2" xfId="6606"/>
    <cellStyle name="20% - Accent4 9 2 2" xfId="7904"/>
    <cellStyle name="20% - Accent4 9 2 2 2" xfId="7905"/>
    <cellStyle name="20% - Accent4 9 2 2 3" xfId="7906"/>
    <cellStyle name="20% - Accent4 9 2 3" xfId="7907"/>
    <cellStyle name="20% - Accent4 9 2 4" xfId="7908"/>
    <cellStyle name="20% - Accent4 9 3" xfId="7909"/>
    <cellStyle name="20% - Accent4 9 3 2" xfId="7910"/>
    <cellStyle name="20% - Accent4 9 3 3" xfId="7911"/>
    <cellStyle name="20% - Accent4 9 4" xfId="7912"/>
    <cellStyle name="20% - Accent4 9 4 2" xfId="7913"/>
    <cellStyle name="20% - Accent4 9 4 3" xfId="7914"/>
    <cellStyle name="20% - Accent4 9 5" xfId="7915"/>
    <cellStyle name="20% - Accent4 9 6" xfId="7916"/>
    <cellStyle name="20% - Accent5 10" xfId="263"/>
    <cellStyle name="20% - Accent5 10 2" xfId="6607"/>
    <cellStyle name="20% - Accent5 10 2 2" xfId="7917"/>
    <cellStyle name="20% - Accent5 10 2 2 2" xfId="7918"/>
    <cellStyle name="20% - Accent5 10 2 2 3" xfId="7919"/>
    <cellStyle name="20% - Accent5 10 2 3" xfId="7920"/>
    <cellStyle name="20% - Accent5 10 2 4" xfId="7921"/>
    <cellStyle name="20% - Accent5 10 3" xfId="7922"/>
    <cellStyle name="20% - Accent5 10 3 2" xfId="7923"/>
    <cellStyle name="20% - Accent5 10 3 3" xfId="7924"/>
    <cellStyle name="20% - Accent5 10 4" xfId="7925"/>
    <cellStyle name="20% - Accent5 10 4 2" xfId="7926"/>
    <cellStyle name="20% - Accent5 10 4 3" xfId="7927"/>
    <cellStyle name="20% - Accent5 10 5" xfId="7928"/>
    <cellStyle name="20% - Accent5 10 6" xfId="7929"/>
    <cellStyle name="20% - Accent5 11" xfId="264"/>
    <cellStyle name="20% - Accent5 11 2" xfId="6608"/>
    <cellStyle name="20% - Accent5 11 2 2" xfId="7930"/>
    <cellStyle name="20% - Accent5 11 2 2 2" xfId="7931"/>
    <cellStyle name="20% - Accent5 11 2 2 3" xfId="7932"/>
    <cellStyle name="20% - Accent5 11 2 3" xfId="7933"/>
    <cellStyle name="20% - Accent5 11 2 4" xfId="7934"/>
    <cellStyle name="20% - Accent5 11 3" xfId="7935"/>
    <cellStyle name="20% - Accent5 11 3 2" xfId="7936"/>
    <cellStyle name="20% - Accent5 11 3 3" xfId="7937"/>
    <cellStyle name="20% - Accent5 11 4" xfId="7938"/>
    <cellStyle name="20% - Accent5 11 4 2" xfId="7939"/>
    <cellStyle name="20% - Accent5 11 4 3" xfId="7940"/>
    <cellStyle name="20% - Accent5 11 5" xfId="7941"/>
    <cellStyle name="20% - Accent5 11 6" xfId="7942"/>
    <cellStyle name="20% - Accent5 12" xfId="265"/>
    <cellStyle name="20% - Accent5 12 2" xfId="6609"/>
    <cellStyle name="20% - Accent5 12 2 2" xfId="7943"/>
    <cellStyle name="20% - Accent5 12 2 2 2" xfId="7944"/>
    <cellStyle name="20% - Accent5 12 2 2 3" xfId="7945"/>
    <cellStyle name="20% - Accent5 12 2 3" xfId="7946"/>
    <cellStyle name="20% - Accent5 12 2 4" xfId="7947"/>
    <cellStyle name="20% - Accent5 12 3" xfId="7948"/>
    <cellStyle name="20% - Accent5 12 3 2" xfId="7949"/>
    <cellStyle name="20% - Accent5 12 3 3" xfId="7950"/>
    <cellStyle name="20% - Accent5 12 4" xfId="7951"/>
    <cellStyle name="20% - Accent5 12 4 2" xfId="7952"/>
    <cellStyle name="20% - Accent5 12 4 3" xfId="7953"/>
    <cellStyle name="20% - Accent5 12 5" xfId="7954"/>
    <cellStyle name="20% - Accent5 12 6" xfId="7955"/>
    <cellStyle name="20% - Accent5 13" xfId="266"/>
    <cellStyle name="20% - Accent5 13 2" xfId="6610"/>
    <cellStyle name="20% - Accent5 13 2 2" xfId="7956"/>
    <cellStyle name="20% - Accent5 13 2 2 2" xfId="7957"/>
    <cellStyle name="20% - Accent5 13 2 2 3" xfId="7958"/>
    <cellStyle name="20% - Accent5 13 2 3" xfId="7959"/>
    <cellStyle name="20% - Accent5 13 2 4" xfId="7960"/>
    <cellStyle name="20% - Accent5 13 3" xfId="7961"/>
    <cellStyle name="20% - Accent5 13 3 2" xfId="7962"/>
    <cellStyle name="20% - Accent5 13 3 3" xfId="7963"/>
    <cellStyle name="20% - Accent5 13 4" xfId="7964"/>
    <cellStyle name="20% - Accent5 13 4 2" xfId="7965"/>
    <cellStyle name="20% - Accent5 13 4 3" xfId="7966"/>
    <cellStyle name="20% - Accent5 13 5" xfId="7967"/>
    <cellStyle name="20% - Accent5 13 6" xfId="7968"/>
    <cellStyle name="20% - Accent5 14" xfId="267"/>
    <cellStyle name="20% - Accent5 14 2" xfId="6611"/>
    <cellStyle name="20% - Accent5 14 2 2" xfId="7969"/>
    <cellStyle name="20% - Accent5 14 2 2 2" xfId="7970"/>
    <cellStyle name="20% - Accent5 14 2 2 3" xfId="7971"/>
    <cellStyle name="20% - Accent5 14 2 3" xfId="7972"/>
    <cellStyle name="20% - Accent5 14 2 4" xfId="7973"/>
    <cellStyle name="20% - Accent5 14 3" xfId="7974"/>
    <cellStyle name="20% - Accent5 14 3 2" xfId="7975"/>
    <cellStyle name="20% - Accent5 14 3 3" xfId="7976"/>
    <cellStyle name="20% - Accent5 14 4" xfId="7977"/>
    <cellStyle name="20% - Accent5 14 4 2" xfId="7978"/>
    <cellStyle name="20% - Accent5 14 4 3" xfId="7979"/>
    <cellStyle name="20% - Accent5 14 5" xfId="7980"/>
    <cellStyle name="20% - Accent5 14 6" xfId="7981"/>
    <cellStyle name="20% - Accent5 15" xfId="268"/>
    <cellStyle name="20% - Accent5 15 2" xfId="6612"/>
    <cellStyle name="20% - Accent5 15 2 2" xfId="7982"/>
    <cellStyle name="20% - Accent5 15 2 2 2" xfId="7983"/>
    <cellStyle name="20% - Accent5 15 2 2 3" xfId="7984"/>
    <cellStyle name="20% - Accent5 15 2 3" xfId="7985"/>
    <cellStyle name="20% - Accent5 15 2 4" xfId="7986"/>
    <cellStyle name="20% - Accent5 15 3" xfId="7987"/>
    <cellStyle name="20% - Accent5 15 3 2" xfId="7988"/>
    <cellStyle name="20% - Accent5 15 3 3" xfId="7989"/>
    <cellStyle name="20% - Accent5 15 4" xfId="7990"/>
    <cellStyle name="20% - Accent5 15 4 2" xfId="7991"/>
    <cellStyle name="20% - Accent5 15 4 3" xfId="7992"/>
    <cellStyle name="20% - Accent5 15 5" xfId="7993"/>
    <cellStyle name="20% - Accent5 15 6" xfId="7994"/>
    <cellStyle name="20% - Accent5 16" xfId="269"/>
    <cellStyle name="20% - Accent5 16 2" xfId="6613"/>
    <cellStyle name="20% - Accent5 16 2 2" xfId="7995"/>
    <cellStyle name="20% - Accent5 16 2 2 2" xfId="7996"/>
    <cellStyle name="20% - Accent5 16 2 2 3" xfId="7997"/>
    <cellStyle name="20% - Accent5 16 2 3" xfId="7998"/>
    <cellStyle name="20% - Accent5 16 2 4" xfId="7999"/>
    <cellStyle name="20% - Accent5 16 3" xfId="8000"/>
    <cellStyle name="20% - Accent5 16 3 2" xfId="8001"/>
    <cellStyle name="20% - Accent5 16 3 3" xfId="8002"/>
    <cellStyle name="20% - Accent5 16 4" xfId="8003"/>
    <cellStyle name="20% - Accent5 16 4 2" xfId="8004"/>
    <cellStyle name="20% - Accent5 16 4 3" xfId="8005"/>
    <cellStyle name="20% - Accent5 16 5" xfId="8006"/>
    <cellStyle name="20% - Accent5 16 6" xfId="8007"/>
    <cellStyle name="20% - Accent5 17" xfId="270"/>
    <cellStyle name="20% - Accent5 17 2" xfId="6614"/>
    <cellStyle name="20% - Accent5 17 2 2" xfId="8008"/>
    <cellStyle name="20% - Accent5 17 2 2 2" xfId="8009"/>
    <cellStyle name="20% - Accent5 17 2 2 3" xfId="8010"/>
    <cellStyle name="20% - Accent5 17 2 3" xfId="8011"/>
    <cellStyle name="20% - Accent5 17 2 4" xfId="8012"/>
    <cellStyle name="20% - Accent5 17 3" xfId="8013"/>
    <cellStyle name="20% - Accent5 17 3 2" xfId="8014"/>
    <cellStyle name="20% - Accent5 17 3 3" xfId="8015"/>
    <cellStyle name="20% - Accent5 17 4" xfId="8016"/>
    <cellStyle name="20% - Accent5 17 4 2" xfId="8017"/>
    <cellStyle name="20% - Accent5 17 4 3" xfId="8018"/>
    <cellStyle name="20% - Accent5 17 5" xfId="8019"/>
    <cellStyle name="20% - Accent5 17 6" xfId="8020"/>
    <cellStyle name="20% - Accent5 18" xfId="271"/>
    <cellStyle name="20% - Accent5 18 2" xfId="6615"/>
    <cellStyle name="20% - Accent5 18 2 2" xfId="8021"/>
    <cellStyle name="20% - Accent5 18 2 2 2" xfId="8022"/>
    <cellStyle name="20% - Accent5 18 2 2 3" xfId="8023"/>
    <cellStyle name="20% - Accent5 18 2 3" xfId="8024"/>
    <cellStyle name="20% - Accent5 18 2 4" xfId="8025"/>
    <cellStyle name="20% - Accent5 18 3" xfId="8026"/>
    <cellStyle name="20% - Accent5 18 3 2" xfId="8027"/>
    <cellStyle name="20% - Accent5 18 3 3" xfId="8028"/>
    <cellStyle name="20% - Accent5 18 4" xfId="8029"/>
    <cellStyle name="20% - Accent5 18 4 2" xfId="8030"/>
    <cellStyle name="20% - Accent5 18 4 3" xfId="8031"/>
    <cellStyle name="20% - Accent5 18 5" xfId="8032"/>
    <cellStyle name="20% - Accent5 18 6" xfId="8033"/>
    <cellStyle name="20% - Accent5 19" xfId="272"/>
    <cellStyle name="20% - Accent5 19 2" xfId="6616"/>
    <cellStyle name="20% - Accent5 19 2 2" xfId="8034"/>
    <cellStyle name="20% - Accent5 19 2 2 2" xfId="8035"/>
    <cellStyle name="20% - Accent5 19 2 2 3" xfId="8036"/>
    <cellStyle name="20% - Accent5 19 2 3" xfId="8037"/>
    <cellStyle name="20% - Accent5 19 2 4" xfId="8038"/>
    <cellStyle name="20% - Accent5 19 3" xfId="8039"/>
    <cellStyle name="20% - Accent5 19 3 2" xfId="8040"/>
    <cellStyle name="20% - Accent5 19 3 3" xfId="8041"/>
    <cellStyle name="20% - Accent5 19 4" xfId="8042"/>
    <cellStyle name="20% - Accent5 19 4 2" xfId="8043"/>
    <cellStyle name="20% - Accent5 19 4 3" xfId="8044"/>
    <cellStyle name="20% - Accent5 19 5" xfId="8045"/>
    <cellStyle name="20% - Accent5 19 6" xfId="8046"/>
    <cellStyle name="20% - Accent5 2" xfId="273"/>
    <cellStyle name="20% - Accent5 2 2" xfId="274"/>
    <cellStyle name="20% - Accent5 2 3" xfId="275"/>
    <cellStyle name="20% - Accent5 2 3 2" xfId="6617"/>
    <cellStyle name="20% - Accent5 2 3 2 2" xfId="8047"/>
    <cellStyle name="20% - Accent5 2 3 2 2 2" xfId="8048"/>
    <cellStyle name="20% - Accent5 2 3 2 2 3" xfId="8049"/>
    <cellStyle name="20% - Accent5 2 3 2 3" xfId="8050"/>
    <cellStyle name="20% - Accent5 2 3 2 4" xfId="8051"/>
    <cellStyle name="20% - Accent5 2 3 3" xfId="8052"/>
    <cellStyle name="20% - Accent5 2 3 3 2" xfId="8053"/>
    <cellStyle name="20% - Accent5 2 3 3 3" xfId="8054"/>
    <cellStyle name="20% - Accent5 2 3 4" xfId="8055"/>
    <cellStyle name="20% - Accent5 2 3 4 2" xfId="8056"/>
    <cellStyle name="20% - Accent5 2 3 4 3" xfId="8057"/>
    <cellStyle name="20% - Accent5 2 3 5" xfId="8058"/>
    <cellStyle name="20% - Accent5 2 3 6" xfId="8059"/>
    <cellStyle name="20% - Accent5 20" xfId="276"/>
    <cellStyle name="20% - Accent5 20 2" xfId="6618"/>
    <cellStyle name="20% - Accent5 20 2 2" xfId="8060"/>
    <cellStyle name="20% - Accent5 20 2 2 2" xfId="8061"/>
    <cellStyle name="20% - Accent5 20 2 2 3" xfId="8062"/>
    <cellStyle name="20% - Accent5 20 2 3" xfId="8063"/>
    <cellStyle name="20% - Accent5 20 2 4" xfId="8064"/>
    <cellStyle name="20% - Accent5 20 3" xfId="8065"/>
    <cellStyle name="20% - Accent5 20 3 2" xfId="8066"/>
    <cellStyle name="20% - Accent5 20 3 3" xfId="8067"/>
    <cellStyle name="20% - Accent5 20 4" xfId="8068"/>
    <cellStyle name="20% - Accent5 20 4 2" xfId="8069"/>
    <cellStyle name="20% - Accent5 20 4 3" xfId="8070"/>
    <cellStyle name="20% - Accent5 20 5" xfId="8071"/>
    <cellStyle name="20% - Accent5 20 6" xfId="8072"/>
    <cellStyle name="20% - Accent5 21" xfId="277"/>
    <cellStyle name="20% - Accent5 22" xfId="278"/>
    <cellStyle name="20% - Accent5 22 2" xfId="6619"/>
    <cellStyle name="20% - Accent5 22 2 2" xfId="8073"/>
    <cellStyle name="20% - Accent5 22 2 2 2" xfId="8074"/>
    <cellStyle name="20% - Accent5 22 2 2 3" xfId="8075"/>
    <cellStyle name="20% - Accent5 22 2 3" xfId="8076"/>
    <cellStyle name="20% - Accent5 22 2 4" xfId="8077"/>
    <cellStyle name="20% - Accent5 22 3" xfId="8078"/>
    <cellStyle name="20% - Accent5 22 3 2" xfId="8079"/>
    <cellStyle name="20% - Accent5 22 3 3" xfId="8080"/>
    <cellStyle name="20% - Accent5 22 4" xfId="8081"/>
    <cellStyle name="20% - Accent5 22 4 2" xfId="8082"/>
    <cellStyle name="20% - Accent5 22 4 3" xfId="8083"/>
    <cellStyle name="20% - Accent5 22 5" xfId="8084"/>
    <cellStyle name="20% - Accent5 22 6" xfId="8085"/>
    <cellStyle name="20% - Accent5 23" xfId="3905"/>
    <cellStyle name="20% - Accent5 23 2" xfId="8086"/>
    <cellStyle name="20% - Accent5 23 2 2" xfId="8087"/>
    <cellStyle name="20% - Accent5 23 2 3" xfId="8088"/>
    <cellStyle name="20% - Accent5 23 3" xfId="8089"/>
    <cellStyle name="20% - Accent5 23 4" xfId="8090"/>
    <cellStyle name="20% - Accent5 24" xfId="3906"/>
    <cellStyle name="20% - Accent5 24 2" xfId="8091"/>
    <cellStyle name="20% - Accent5 24 3" xfId="8092"/>
    <cellStyle name="20% - Accent5 25" xfId="3907"/>
    <cellStyle name="20% - Accent5 25 2" xfId="8093"/>
    <cellStyle name="20% - Accent5 25 3" xfId="8094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20"/>
    <cellStyle name="20% - Accent5 3 3 2 2" xfId="8095"/>
    <cellStyle name="20% - Accent5 3 3 2 2 2" xfId="8096"/>
    <cellStyle name="20% - Accent5 3 3 2 2 3" xfId="8097"/>
    <cellStyle name="20% - Accent5 3 3 2 3" xfId="8098"/>
    <cellStyle name="20% - Accent5 3 3 2 4" xfId="8099"/>
    <cellStyle name="20% - Accent5 3 3 3" xfId="8100"/>
    <cellStyle name="20% - Accent5 3 3 3 2" xfId="8101"/>
    <cellStyle name="20% - Accent5 3 3 3 3" xfId="8102"/>
    <cellStyle name="20% - Accent5 3 3 4" xfId="8103"/>
    <cellStyle name="20% - Accent5 3 3 4 2" xfId="8104"/>
    <cellStyle name="20% - Accent5 3 3 4 3" xfId="8105"/>
    <cellStyle name="20% - Accent5 3 3 5" xfId="8106"/>
    <cellStyle name="20% - Accent5 3 3 6" xfId="8107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1"/>
    <cellStyle name="20% - Accent5 4 2 2 2" xfId="8108"/>
    <cellStyle name="20% - Accent5 4 2 2 2 2" xfId="8109"/>
    <cellStyle name="20% - Accent5 4 2 2 2 3" xfId="8110"/>
    <cellStyle name="20% - Accent5 4 2 2 3" xfId="8111"/>
    <cellStyle name="20% - Accent5 4 2 2 4" xfId="8112"/>
    <cellStyle name="20% - Accent5 4 2 3" xfId="8113"/>
    <cellStyle name="20% - Accent5 4 2 3 2" xfId="8114"/>
    <cellStyle name="20% - Accent5 4 2 3 3" xfId="8115"/>
    <cellStyle name="20% - Accent5 4 2 4" xfId="8116"/>
    <cellStyle name="20% - Accent5 4 2 4 2" xfId="8117"/>
    <cellStyle name="20% - Accent5 4 2 4 3" xfId="8118"/>
    <cellStyle name="20% - Accent5 4 2 5" xfId="8119"/>
    <cellStyle name="20% - Accent5 4 2 6" xfId="8120"/>
    <cellStyle name="20% - Accent5 4 3" xfId="3922"/>
    <cellStyle name="20% - Accent5 4 3 2" xfId="8121"/>
    <cellStyle name="20% - Accent5 4 3 2 2" xfId="8122"/>
    <cellStyle name="20% - Accent5 4 3 2 3" xfId="8123"/>
    <cellStyle name="20% - Accent5 4 3 3" xfId="8124"/>
    <cellStyle name="20% - Accent5 4 3 4" xfId="8125"/>
    <cellStyle name="20% - Accent5 4 4" xfId="8126"/>
    <cellStyle name="20% - Accent5 4 4 2" xfId="8127"/>
    <cellStyle name="20% - Accent5 4 4 3" xfId="8128"/>
    <cellStyle name="20% - Accent5 4 5" xfId="8129"/>
    <cellStyle name="20% - Accent5 4 5 2" xfId="8130"/>
    <cellStyle name="20% - Accent5 4 5 3" xfId="8131"/>
    <cellStyle name="20% - Accent5 4 6" xfId="8132"/>
    <cellStyle name="20% - Accent5 4 7" xfId="8133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4"/>
    <cellStyle name="20% - Accent5 5 2 2 2" xfId="8135"/>
    <cellStyle name="20% - Accent5 5 2 2 3" xfId="8136"/>
    <cellStyle name="20% - Accent5 5 2 3" xfId="8137"/>
    <cellStyle name="20% - Accent5 5 2 4" xfId="8138"/>
    <cellStyle name="20% - Accent5 5 3" xfId="8139"/>
    <cellStyle name="20% - Accent5 5 3 2" xfId="8140"/>
    <cellStyle name="20% - Accent5 5 3 3" xfId="8141"/>
    <cellStyle name="20% - Accent5 5 4" xfId="8142"/>
    <cellStyle name="20% - Accent5 5 4 2" xfId="8143"/>
    <cellStyle name="20% - Accent5 5 4 3" xfId="8144"/>
    <cellStyle name="20% - Accent5 5 5" xfId="8145"/>
    <cellStyle name="20% - Accent5 5 6" xfId="8146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7"/>
    <cellStyle name="20% - Accent5 6 2 2 2" xfId="8148"/>
    <cellStyle name="20% - Accent5 6 2 2 3" xfId="8149"/>
    <cellStyle name="20% - Accent5 6 2 3" xfId="8150"/>
    <cellStyle name="20% - Accent5 6 2 4" xfId="8151"/>
    <cellStyle name="20% - Accent5 6 3" xfId="8152"/>
    <cellStyle name="20% - Accent5 6 3 2" xfId="8153"/>
    <cellStyle name="20% - Accent5 6 3 3" xfId="8154"/>
    <cellStyle name="20% - Accent5 6 4" xfId="8155"/>
    <cellStyle name="20% - Accent5 6 4 2" xfId="8156"/>
    <cellStyle name="20% - Accent5 6 4 3" xfId="8157"/>
    <cellStyle name="20% - Accent5 6 5" xfId="8158"/>
    <cellStyle name="20% - Accent5 6 6" xfId="8159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2"/>
    <cellStyle name="20% - Accent5 7 2 2" xfId="8160"/>
    <cellStyle name="20% - Accent5 7 2 2 2" xfId="8161"/>
    <cellStyle name="20% - Accent5 7 2 2 3" xfId="8162"/>
    <cellStyle name="20% - Accent5 7 2 3" xfId="8163"/>
    <cellStyle name="20% - Accent5 7 2 4" xfId="8164"/>
    <cellStyle name="20% - Accent5 7 3" xfId="8165"/>
    <cellStyle name="20% - Accent5 7 3 2" xfId="8166"/>
    <cellStyle name="20% - Accent5 7 3 3" xfId="8167"/>
    <cellStyle name="20% - Accent5 7 4" xfId="8168"/>
    <cellStyle name="20% - Accent5 7 4 2" xfId="8169"/>
    <cellStyle name="20% - Accent5 7 4 3" xfId="8170"/>
    <cellStyle name="20% - Accent5 7 5" xfId="8171"/>
    <cellStyle name="20% - Accent5 7 6" xfId="8172"/>
    <cellStyle name="20% - Accent5 8" xfId="287"/>
    <cellStyle name="20% - Accent5 8 2" xfId="6623"/>
    <cellStyle name="20% - Accent5 8 2 2" xfId="8173"/>
    <cellStyle name="20% - Accent5 8 2 2 2" xfId="8174"/>
    <cellStyle name="20% - Accent5 8 2 2 3" xfId="8175"/>
    <cellStyle name="20% - Accent5 8 2 3" xfId="8176"/>
    <cellStyle name="20% - Accent5 8 2 4" xfId="8177"/>
    <cellStyle name="20% - Accent5 8 3" xfId="8178"/>
    <cellStyle name="20% - Accent5 8 3 2" xfId="8179"/>
    <cellStyle name="20% - Accent5 8 3 3" xfId="8180"/>
    <cellStyle name="20% - Accent5 8 4" xfId="8181"/>
    <cellStyle name="20% - Accent5 8 4 2" xfId="8182"/>
    <cellStyle name="20% - Accent5 8 4 3" xfId="8183"/>
    <cellStyle name="20% - Accent5 8 5" xfId="8184"/>
    <cellStyle name="20% - Accent5 8 6" xfId="8185"/>
    <cellStyle name="20% - Accent5 9" xfId="288"/>
    <cellStyle name="20% - Accent5 9 2" xfId="6624"/>
    <cellStyle name="20% - Accent5 9 2 2" xfId="8186"/>
    <cellStyle name="20% - Accent5 9 2 2 2" xfId="8187"/>
    <cellStyle name="20% - Accent5 9 2 2 3" xfId="8188"/>
    <cellStyle name="20% - Accent5 9 2 3" xfId="8189"/>
    <cellStyle name="20% - Accent5 9 2 4" xfId="8190"/>
    <cellStyle name="20% - Accent5 9 3" xfId="8191"/>
    <cellStyle name="20% - Accent5 9 3 2" xfId="8192"/>
    <cellStyle name="20% - Accent5 9 3 3" xfId="8193"/>
    <cellStyle name="20% - Accent5 9 4" xfId="8194"/>
    <cellStyle name="20% - Accent5 9 4 2" xfId="8195"/>
    <cellStyle name="20% - Accent5 9 4 3" xfId="8196"/>
    <cellStyle name="20% - Accent5 9 5" xfId="8197"/>
    <cellStyle name="20% - Accent5 9 6" xfId="8198"/>
    <cellStyle name="20% - Accent6 10" xfId="289"/>
    <cellStyle name="20% - Accent6 10 2" xfId="6625"/>
    <cellStyle name="20% - Accent6 10 2 2" xfId="8199"/>
    <cellStyle name="20% - Accent6 10 2 2 2" xfId="8200"/>
    <cellStyle name="20% - Accent6 10 2 2 3" xfId="8201"/>
    <cellStyle name="20% - Accent6 10 2 3" xfId="8202"/>
    <cellStyle name="20% - Accent6 10 2 4" xfId="8203"/>
    <cellStyle name="20% - Accent6 10 3" xfId="8204"/>
    <cellStyle name="20% - Accent6 10 3 2" xfId="8205"/>
    <cellStyle name="20% - Accent6 10 3 3" xfId="8206"/>
    <cellStyle name="20% - Accent6 10 4" xfId="8207"/>
    <cellStyle name="20% - Accent6 10 4 2" xfId="8208"/>
    <cellStyle name="20% - Accent6 10 4 3" xfId="8209"/>
    <cellStyle name="20% - Accent6 10 5" xfId="8210"/>
    <cellStyle name="20% - Accent6 10 6" xfId="8211"/>
    <cellStyle name="20% - Accent6 11" xfId="290"/>
    <cellStyle name="20% - Accent6 11 2" xfId="6626"/>
    <cellStyle name="20% - Accent6 11 2 2" xfId="8212"/>
    <cellStyle name="20% - Accent6 11 2 2 2" xfId="8213"/>
    <cellStyle name="20% - Accent6 11 2 2 3" xfId="8214"/>
    <cellStyle name="20% - Accent6 11 2 3" xfId="8215"/>
    <cellStyle name="20% - Accent6 11 2 4" xfId="8216"/>
    <cellStyle name="20% - Accent6 11 3" xfId="8217"/>
    <cellStyle name="20% - Accent6 11 3 2" xfId="8218"/>
    <cellStyle name="20% - Accent6 11 3 3" xfId="8219"/>
    <cellStyle name="20% - Accent6 11 4" xfId="8220"/>
    <cellStyle name="20% - Accent6 11 4 2" xfId="8221"/>
    <cellStyle name="20% - Accent6 11 4 3" xfId="8222"/>
    <cellStyle name="20% - Accent6 11 5" xfId="8223"/>
    <cellStyle name="20% - Accent6 11 6" xfId="8224"/>
    <cellStyle name="20% - Accent6 12" xfId="291"/>
    <cellStyle name="20% - Accent6 12 2" xfId="6627"/>
    <cellStyle name="20% - Accent6 12 2 2" xfId="8225"/>
    <cellStyle name="20% - Accent6 12 2 2 2" xfId="8226"/>
    <cellStyle name="20% - Accent6 12 2 2 3" xfId="8227"/>
    <cellStyle name="20% - Accent6 12 2 3" xfId="8228"/>
    <cellStyle name="20% - Accent6 12 2 4" xfId="8229"/>
    <cellStyle name="20% - Accent6 12 3" xfId="8230"/>
    <cellStyle name="20% - Accent6 12 3 2" xfId="8231"/>
    <cellStyle name="20% - Accent6 12 3 3" xfId="8232"/>
    <cellStyle name="20% - Accent6 12 4" xfId="8233"/>
    <cellStyle name="20% - Accent6 12 4 2" xfId="8234"/>
    <cellStyle name="20% - Accent6 12 4 3" xfId="8235"/>
    <cellStyle name="20% - Accent6 12 5" xfId="8236"/>
    <cellStyle name="20% - Accent6 12 6" xfId="8237"/>
    <cellStyle name="20% - Accent6 13" xfId="292"/>
    <cellStyle name="20% - Accent6 13 2" xfId="6628"/>
    <cellStyle name="20% - Accent6 13 2 2" xfId="8238"/>
    <cellStyle name="20% - Accent6 13 2 2 2" xfId="8239"/>
    <cellStyle name="20% - Accent6 13 2 2 3" xfId="8240"/>
    <cellStyle name="20% - Accent6 13 2 3" xfId="8241"/>
    <cellStyle name="20% - Accent6 13 2 4" xfId="8242"/>
    <cellStyle name="20% - Accent6 13 3" xfId="8243"/>
    <cellStyle name="20% - Accent6 13 3 2" xfId="8244"/>
    <cellStyle name="20% - Accent6 13 3 3" xfId="8245"/>
    <cellStyle name="20% - Accent6 13 4" xfId="8246"/>
    <cellStyle name="20% - Accent6 13 4 2" xfId="8247"/>
    <cellStyle name="20% - Accent6 13 4 3" xfId="8248"/>
    <cellStyle name="20% - Accent6 13 5" xfId="8249"/>
    <cellStyle name="20% - Accent6 13 6" xfId="8250"/>
    <cellStyle name="20% - Accent6 14" xfId="293"/>
    <cellStyle name="20% - Accent6 14 2" xfId="6629"/>
    <cellStyle name="20% - Accent6 14 2 2" xfId="8251"/>
    <cellStyle name="20% - Accent6 14 2 2 2" xfId="8252"/>
    <cellStyle name="20% - Accent6 14 2 2 3" xfId="8253"/>
    <cellStyle name="20% - Accent6 14 2 3" xfId="8254"/>
    <cellStyle name="20% - Accent6 14 2 4" xfId="8255"/>
    <cellStyle name="20% - Accent6 14 3" xfId="8256"/>
    <cellStyle name="20% - Accent6 14 3 2" xfId="8257"/>
    <cellStyle name="20% - Accent6 14 3 3" xfId="8258"/>
    <cellStyle name="20% - Accent6 14 4" xfId="8259"/>
    <cellStyle name="20% - Accent6 14 4 2" xfId="8260"/>
    <cellStyle name="20% - Accent6 14 4 3" xfId="8261"/>
    <cellStyle name="20% - Accent6 14 5" xfId="8262"/>
    <cellStyle name="20% - Accent6 14 6" xfId="8263"/>
    <cellStyle name="20% - Accent6 15" xfId="294"/>
    <cellStyle name="20% - Accent6 15 2" xfId="6630"/>
    <cellStyle name="20% - Accent6 15 2 2" xfId="8264"/>
    <cellStyle name="20% - Accent6 15 2 2 2" xfId="8265"/>
    <cellStyle name="20% - Accent6 15 2 2 3" xfId="8266"/>
    <cellStyle name="20% - Accent6 15 2 3" xfId="8267"/>
    <cellStyle name="20% - Accent6 15 2 4" xfId="8268"/>
    <cellStyle name="20% - Accent6 15 3" xfId="8269"/>
    <cellStyle name="20% - Accent6 15 3 2" xfId="8270"/>
    <cellStyle name="20% - Accent6 15 3 3" xfId="8271"/>
    <cellStyle name="20% - Accent6 15 4" xfId="8272"/>
    <cellStyle name="20% - Accent6 15 4 2" xfId="8273"/>
    <cellStyle name="20% - Accent6 15 4 3" xfId="8274"/>
    <cellStyle name="20% - Accent6 15 5" xfId="8275"/>
    <cellStyle name="20% - Accent6 15 6" xfId="8276"/>
    <cellStyle name="20% - Accent6 16" xfId="295"/>
    <cellStyle name="20% - Accent6 16 2" xfId="6631"/>
    <cellStyle name="20% - Accent6 16 2 2" xfId="8277"/>
    <cellStyle name="20% - Accent6 16 2 2 2" xfId="8278"/>
    <cellStyle name="20% - Accent6 16 2 2 3" xfId="8279"/>
    <cellStyle name="20% - Accent6 16 2 3" xfId="8280"/>
    <cellStyle name="20% - Accent6 16 2 4" xfId="8281"/>
    <cellStyle name="20% - Accent6 16 3" xfId="8282"/>
    <cellStyle name="20% - Accent6 16 3 2" xfId="8283"/>
    <cellStyle name="20% - Accent6 16 3 3" xfId="8284"/>
    <cellStyle name="20% - Accent6 16 4" xfId="8285"/>
    <cellStyle name="20% - Accent6 16 4 2" xfId="8286"/>
    <cellStyle name="20% - Accent6 16 4 3" xfId="8287"/>
    <cellStyle name="20% - Accent6 16 5" xfId="8288"/>
    <cellStyle name="20% - Accent6 16 6" xfId="8289"/>
    <cellStyle name="20% - Accent6 17" xfId="296"/>
    <cellStyle name="20% - Accent6 17 2" xfId="6632"/>
    <cellStyle name="20% - Accent6 17 2 2" xfId="8290"/>
    <cellStyle name="20% - Accent6 17 2 2 2" xfId="8291"/>
    <cellStyle name="20% - Accent6 17 2 2 3" xfId="8292"/>
    <cellStyle name="20% - Accent6 17 2 3" xfId="8293"/>
    <cellStyle name="20% - Accent6 17 2 4" xfId="8294"/>
    <cellStyle name="20% - Accent6 17 3" xfId="8295"/>
    <cellStyle name="20% - Accent6 17 3 2" xfId="8296"/>
    <cellStyle name="20% - Accent6 17 3 3" xfId="8297"/>
    <cellStyle name="20% - Accent6 17 4" xfId="8298"/>
    <cellStyle name="20% - Accent6 17 4 2" xfId="8299"/>
    <cellStyle name="20% - Accent6 17 4 3" xfId="8300"/>
    <cellStyle name="20% - Accent6 17 5" xfId="8301"/>
    <cellStyle name="20% - Accent6 17 6" xfId="8302"/>
    <cellStyle name="20% - Accent6 18" xfId="297"/>
    <cellStyle name="20% - Accent6 18 2" xfId="6633"/>
    <cellStyle name="20% - Accent6 18 2 2" xfId="8303"/>
    <cellStyle name="20% - Accent6 18 2 2 2" xfId="8304"/>
    <cellStyle name="20% - Accent6 18 2 2 3" xfId="8305"/>
    <cellStyle name="20% - Accent6 18 2 3" xfId="8306"/>
    <cellStyle name="20% - Accent6 18 2 4" xfId="8307"/>
    <cellStyle name="20% - Accent6 18 3" xfId="8308"/>
    <cellStyle name="20% - Accent6 18 3 2" xfId="8309"/>
    <cellStyle name="20% - Accent6 18 3 3" xfId="8310"/>
    <cellStyle name="20% - Accent6 18 4" xfId="8311"/>
    <cellStyle name="20% - Accent6 18 4 2" xfId="8312"/>
    <cellStyle name="20% - Accent6 18 4 3" xfId="8313"/>
    <cellStyle name="20% - Accent6 18 5" xfId="8314"/>
    <cellStyle name="20% - Accent6 18 6" xfId="8315"/>
    <cellStyle name="20% - Accent6 19" xfId="298"/>
    <cellStyle name="20% - Accent6 19 2" xfId="6634"/>
    <cellStyle name="20% - Accent6 19 2 2" xfId="8316"/>
    <cellStyle name="20% - Accent6 19 2 2 2" xfId="8317"/>
    <cellStyle name="20% - Accent6 19 2 2 3" xfId="8318"/>
    <cellStyle name="20% - Accent6 19 2 3" xfId="8319"/>
    <cellStyle name="20% - Accent6 19 2 4" xfId="8320"/>
    <cellStyle name="20% - Accent6 19 3" xfId="8321"/>
    <cellStyle name="20% - Accent6 19 3 2" xfId="8322"/>
    <cellStyle name="20% - Accent6 19 3 3" xfId="8323"/>
    <cellStyle name="20% - Accent6 19 4" xfId="8324"/>
    <cellStyle name="20% - Accent6 19 4 2" xfId="8325"/>
    <cellStyle name="20% - Accent6 19 4 3" xfId="8326"/>
    <cellStyle name="20% - Accent6 19 5" xfId="8327"/>
    <cellStyle name="20% - Accent6 19 6" xfId="8328"/>
    <cellStyle name="20% - Accent6 2" xfId="299"/>
    <cellStyle name="20% - Accent6 2 2" xfId="300"/>
    <cellStyle name="20% - Accent6 2 3" xfId="301"/>
    <cellStyle name="20% - Accent6 2 3 2" xfId="6635"/>
    <cellStyle name="20% - Accent6 2 3 2 2" xfId="8329"/>
    <cellStyle name="20% - Accent6 2 3 2 2 2" xfId="8330"/>
    <cellStyle name="20% - Accent6 2 3 2 2 3" xfId="8331"/>
    <cellStyle name="20% - Accent6 2 3 2 3" xfId="8332"/>
    <cellStyle name="20% - Accent6 2 3 2 4" xfId="8333"/>
    <cellStyle name="20% - Accent6 2 3 3" xfId="8334"/>
    <cellStyle name="20% - Accent6 2 3 3 2" xfId="8335"/>
    <cellStyle name="20% - Accent6 2 3 3 3" xfId="8336"/>
    <cellStyle name="20% - Accent6 2 3 4" xfId="8337"/>
    <cellStyle name="20% - Accent6 2 3 4 2" xfId="8338"/>
    <cellStyle name="20% - Accent6 2 3 4 3" xfId="8339"/>
    <cellStyle name="20% - Accent6 2 3 5" xfId="8340"/>
    <cellStyle name="20% - Accent6 2 3 6" xfId="8341"/>
    <cellStyle name="20% - Accent6 20" xfId="302"/>
    <cellStyle name="20% - Accent6 20 2" xfId="6636"/>
    <cellStyle name="20% - Accent6 20 2 2" xfId="8342"/>
    <cellStyle name="20% - Accent6 20 2 2 2" xfId="8343"/>
    <cellStyle name="20% - Accent6 20 2 2 3" xfId="8344"/>
    <cellStyle name="20% - Accent6 20 2 3" xfId="8345"/>
    <cellStyle name="20% - Accent6 20 2 4" xfId="8346"/>
    <cellStyle name="20% - Accent6 20 3" xfId="8347"/>
    <cellStyle name="20% - Accent6 20 3 2" xfId="8348"/>
    <cellStyle name="20% - Accent6 20 3 3" xfId="8349"/>
    <cellStyle name="20% - Accent6 20 4" xfId="8350"/>
    <cellStyle name="20% - Accent6 20 4 2" xfId="8351"/>
    <cellStyle name="20% - Accent6 20 4 3" xfId="8352"/>
    <cellStyle name="20% - Accent6 20 5" xfId="8353"/>
    <cellStyle name="20% - Accent6 20 6" xfId="8354"/>
    <cellStyle name="20% - Accent6 21" xfId="303"/>
    <cellStyle name="20% - Accent6 22" xfId="304"/>
    <cellStyle name="20% - Accent6 22 2" xfId="6637"/>
    <cellStyle name="20% - Accent6 22 2 2" xfId="8355"/>
    <cellStyle name="20% - Accent6 22 2 2 2" xfId="8356"/>
    <cellStyle name="20% - Accent6 22 2 2 3" xfId="8357"/>
    <cellStyle name="20% - Accent6 22 2 3" xfId="8358"/>
    <cellStyle name="20% - Accent6 22 2 4" xfId="8359"/>
    <cellStyle name="20% - Accent6 22 3" xfId="8360"/>
    <cellStyle name="20% - Accent6 22 3 2" xfId="8361"/>
    <cellStyle name="20% - Accent6 22 3 3" xfId="8362"/>
    <cellStyle name="20% - Accent6 22 4" xfId="8363"/>
    <cellStyle name="20% - Accent6 22 4 2" xfId="8364"/>
    <cellStyle name="20% - Accent6 22 4 3" xfId="8365"/>
    <cellStyle name="20% - Accent6 22 5" xfId="8366"/>
    <cellStyle name="20% - Accent6 22 6" xfId="8367"/>
    <cellStyle name="20% - Accent6 23" xfId="3950"/>
    <cellStyle name="20% - Accent6 23 2" xfId="8368"/>
    <cellStyle name="20% - Accent6 23 2 2" xfId="8369"/>
    <cellStyle name="20% - Accent6 23 2 3" xfId="8370"/>
    <cellStyle name="20% - Accent6 23 3" xfId="8371"/>
    <cellStyle name="20% - Accent6 23 4" xfId="8372"/>
    <cellStyle name="20% - Accent6 24" xfId="3951"/>
    <cellStyle name="20% - Accent6 24 2" xfId="8373"/>
    <cellStyle name="20% - Accent6 24 3" xfId="8374"/>
    <cellStyle name="20% - Accent6 25" xfId="3952"/>
    <cellStyle name="20% - Accent6 25 2" xfId="8375"/>
    <cellStyle name="20% - Accent6 25 3" xfId="8376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8"/>
    <cellStyle name="20% - Accent6 3 3 2 2" xfId="8377"/>
    <cellStyle name="20% - Accent6 3 3 2 2 2" xfId="8378"/>
    <cellStyle name="20% - Accent6 3 3 2 2 3" xfId="8379"/>
    <cellStyle name="20% - Accent6 3 3 2 3" xfId="8380"/>
    <cellStyle name="20% - Accent6 3 3 2 4" xfId="8381"/>
    <cellStyle name="20% - Accent6 3 3 3" xfId="8382"/>
    <cellStyle name="20% - Accent6 3 3 3 2" xfId="8383"/>
    <cellStyle name="20% - Accent6 3 3 3 3" xfId="8384"/>
    <cellStyle name="20% - Accent6 3 3 4" xfId="8385"/>
    <cellStyle name="20% - Accent6 3 3 4 2" xfId="8386"/>
    <cellStyle name="20% - Accent6 3 3 4 3" xfId="8387"/>
    <cellStyle name="20% - Accent6 3 3 5" xfId="8388"/>
    <cellStyle name="20% - Accent6 3 3 6" xfId="8389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0"/>
    <cellStyle name="20% - Accent6 4 2 2 2 2" xfId="8391"/>
    <cellStyle name="20% - Accent6 4 2 2 2 3" xfId="8392"/>
    <cellStyle name="20% - Accent6 4 2 2 3" xfId="8393"/>
    <cellStyle name="20% - Accent6 4 2 2 4" xfId="8394"/>
    <cellStyle name="20% - Accent6 4 2 3" xfId="3968"/>
    <cellStyle name="20% - Accent6 4 2 3 2" xfId="8395"/>
    <cellStyle name="20% - Accent6 4 2 3 3" xfId="8396"/>
    <cellStyle name="20% - Accent6 4 2 4" xfId="8397"/>
    <cellStyle name="20% - Accent6 4 2 4 2" xfId="8398"/>
    <cellStyle name="20% - Accent6 4 2 4 3" xfId="8399"/>
    <cellStyle name="20% - Accent6 4 2 5" xfId="8400"/>
    <cellStyle name="20% - Accent6 4 2 6" xfId="8401"/>
    <cellStyle name="20% - Accent6 4 3" xfId="3969"/>
    <cellStyle name="20% - Accent6 4 3 2" xfId="3970"/>
    <cellStyle name="20% - Accent6 4 3 2 2" xfId="8402"/>
    <cellStyle name="20% - Accent6 4 3 2 3" xfId="8403"/>
    <cellStyle name="20% - Accent6 4 3 3" xfId="8404"/>
    <cellStyle name="20% - Accent6 4 3 4" xfId="8405"/>
    <cellStyle name="20% - Accent6 4 4" xfId="3971"/>
    <cellStyle name="20% - Accent6 4 4 2" xfId="8406"/>
    <cellStyle name="20% - Accent6 4 4 3" xfId="8407"/>
    <cellStyle name="20% - Accent6 4 5" xfId="3972"/>
    <cellStyle name="20% - Accent6 4 5 2" xfId="8408"/>
    <cellStyle name="20% - Accent6 4 5 3" xfId="8409"/>
    <cellStyle name="20% - Accent6 4 6" xfId="8410"/>
    <cellStyle name="20% - Accent6 4 7" xfId="8411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9"/>
    <cellStyle name="20% - Accent6 5 2 2" xfId="8412"/>
    <cellStyle name="20% - Accent6 5 2 2 2" xfId="8413"/>
    <cellStyle name="20% - Accent6 5 2 2 3" xfId="8414"/>
    <cellStyle name="20% - Accent6 5 2 3" xfId="8415"/>
    <cellStyle name="20% - Accent6 5 2 4" xfId="8416"/>
    <cellStyle name="20% - Accent6 5 3" xfId="8417"/>
    <cellStyle name="20% - Accent6 5 3 2" xfId="8418"/>
    <cellStyle name="20% - Accent6 5 3 3" xfId="8419"/>
    <cellStyle name="20% - Accent6 5 4" xfId="8420"/>
    <cellStyle name="20% - Accent6 5 4 2" xfId="8421"/>
    <cellStyle name="20% - Accent6 5 4 3" xfId="8422"/>
    <cellStyle name="20% - Accent6 5 5" xfId="8423"/>
    <cellStyle name="20% - Accent6 5 6" xfId="8424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40"/>
    <cellStyle name="20% - Accent6 6 2 2" xfId="8425"/>
    <cellStyle name="20% - Accent6 6 2 2 2" xfId="8426"/>
    <cellStyle name="20% - Accent6 6 2 2 3" xfId="8427"/>
    <cellStyle name="20% - Accent6 6 2 3" xfId="8428"/>
    <cellStyle name="20% - Accent6 6 2 4" xfId="8429"/>
    <cellStyle name="20% - Accent6 6 3" xfId="8430"/>
    <cellStyle name="20% - Accent6 6 3 2" xfId="8431"/>
    <cellStyle name="20% - Accent6 6 3 3" xfId="8432"/>
    <cellStyle name="20% - Accent6 6 4" xfId="8433"/>
    <cellStyle name="20% - Accent6 6 4 2" xfId="8434"/>
    <cellStyle name="20% - Accent6 6 4 3" xfId="8435"/>
    <cellStyle name="20% - Accent6 6 5" xfId="8436"/>
    <cellStyle name="20% - Accent6 6 6" xfId="8437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1"/>
    <cellStyle name="20% - Accent6 7 2 2" xfId="8438"/>
    <cellStyle name="20% - Accent6 7 2 2 2" xfId="8439"/>
    <cellStyle name="20% - Accent6 7 2 2 3" xfId="8440"/>
    <cellStyle name="20% - Accent6 7 2 3" xfId="8441"/>
    <cellStyle name="20% - Accent6 7 2 4" xfId="8442"/>
    <cellStyle name="20% - Accent6 7 3" xfId="8443"/>
    <cellStyle name="20% - Accent6 7 3 2" xfId="8444"/>
    <cellStyle name="20% - Accent6 7 3 3" xfId="8445"/>
    <cellStyle name="20% - Accent6 7 4" xfId="8446"/>
    <cellStyle name="20% - Accent6 7 4 2" xfId="8447"/>
    <cellStyle name="20% - Accent6 7 4 3" xfId="8448"/>
    <cellStyle name="20% - Accent6 7 5" xfId="8449"/>
    <cellStyle name="20% - Accent6 7 6" xfId="8450"/>
    <cellStyle name="20% - Accent6 8" xfId="313"/>
    <cellStyle name="20% - Accent6 8 2" xfId="6642"/>
    <cellStyle name="20% - Accent6 8 2 2" xfId="8451"/>
    <cellStyle name="20% - Accent6 8 2 2 2" xfId="8452"/>
    <cellStyle name="20% - Accent6 8 2 2 3" xfId="8453"/>
    <cellStyle name="20% - Accent6 8 2 3" xfId="8454"/>
    <cellStyle name="20% - Accent6 8 2 4" xfId="8455"/>
    <cellStyle name="20% - Accent6 8 3" xfId="8456"/>
    <cellStyle name="20% - Accent6 8 3 2" xfId="8457"/>
    <cellStyle name="20% - Accent6 8 3 3" xfId="8458"/>
    <cellStyle name="20% - Accent6 8 4" xfId="8459"/>
    <cellStyle name="20% - Accent6 8 4 2" xfId="8460"/>
    <cellStyle name="20% - Accent6 8 4 3" xfId="8461"/>
    <cellStyle name="20% - Accent6 8 5" xfId="8462"/>
    <cellStyle name="20% - Accent6 8 6" xfId="8463"/>
    <cellStyle name="20% - Accent6 9" xfId="314"/>
    <cellStyle name="20% - Accent6 9 2" xfId="6643"/>
    <cellStyle name="20% - Accent6 9 2 2" xfId="8464"/>
    <cellStyle name="20% - Accent6 9 2 2 2" xfId="8465"/>
    <cellStyle name="20% - Accent6 9 2 2 3" xfId="8466"/>
    <cellStyle name="20% - Accent6 9 2 3" xfId="8467"/>
    <cellStyle name="20% - Accent6 9 2 4" xfId="8468"/>
    <cellStyle name="20% - Accent6 9 3" xfId="8469"/>
    <cellStyle name="20% - Accent6 9 3 2" xfId="8470"/>
    <cellStyle name="20% - Accent6 9 3 3" xfId="8471"/>
    <cellStyle name="20% - Accent6 9 4" xfId="8472"/>
    <cellStyle name="20% - Accent6 9 4 2" xfId="8473"/>
    <cellStyle name="20% - Accent6 9 4 3" xfId="8474"/>
    <cellStyle name="20% - Accent6 9 5" xfId="8475"/>
    <cellStyle name="20% - Accent6 9 6" xfId="8476"/>
    <cellStyle name="40% - Accent1 10" xfId="315"/>
    <cellStyle name="40% - Accent1 10 2" xfId="6644"/>
    <cellStyle name="40% - Accent1 10 2 2" xfId="8477"/>
    <cellStyle name="40% - Accent1 10 2 2 2" xfId="8478"/>
    <cellStyle name="40% - Accent1 10 2 2 3" xfId="8479"/>
    <cellStyle name="40% - Accent1 10 2 3" xfId="8480"/>
    <cellStyle name="40% - Accent1 10 2 4" xfId="8481"/>
    <cellStyle name="40% - Accent1 10 3" xfId="8482"/>
    <cellStyle name="40% - Accent1 10 3 2" xfId="8483"/>
    <cellStyle name="40% - Accent1 10 3 3" xfId="8484"/>
    <cellStyle name="40% - Accent1 10 4" xfId="8485"/>
    <cellStyle name="40% - Accent1 10 4 2" xfId="8486"/>
    <cellStyle name="40% - Accent1 10 4 3" xfId="8487"/>
    <cellStyle name="40% - Accent1 10 5" xfId="8488"/>
    <cellStyle name="40% - Accent1 10 6" xfId="8489"/>
    <cellStyle name="40% - Accent1 11" xfId="316"/>
    <cellStyle name="40% - Accent1 11 2" xfId="6645"/>
    <cellStyle name="40% - Accent1 11 2 2" xfId="8490"/>
    <cellStyle name="40% - Accent1 11 2 2 2" xfId="8491"/>
    <cellStyle name="40% - Accent1 11 2 2 3" xfId="8492"/>
    <cellStyle name="40% - Accent1 11 2 3" xfId="8493"/>
    <cellStyle name="40% - Accent1 11 2 4" xfId="8494"/>
    <cellStyle name="40% - Accent1 11 3" xfId="8495"/>
    <cellStyle name="40% - Accent1 11 3 2" xfId="8496"/>
    <cellStyle name="40% - Accent1 11 3 3" xfId="8497"/>
    <cellStyle name="40% - Accent1 11 4" xfId="8498"/>
    <cellStyle name="40% - Accent1 11 4 2" xfId="8499"/>
    <cellStyle name="40% - Accent1 11 4 3" xfId="8500"/>
    <cellStyle name="40% - Accent1 11 5" xfId="8501"/>
    <cellStyle name="40% - Accent1 11 6" xfId="8502"/>
    <cellStyle name="40% - Accent1 12" xfId="317"/>
    <cellStyle name="40% - Accent1 12 2" xfId="6646"/>
    <cellStyle name="40% - Accent1 12 2 2" xfId="8503"/>
    <cellStyle name="40% - Accent1 12 2 2 2" xfId="8504"/>
    <cellStyle name="40% - Accent1 12 2 2 3" xfId="8505"/>
    <cellStyle name="40% - Accent1 12 2 3" xfId="8506"/>
    <cellStyle name="40% - Accent1 12 2 4" xfId="8507"/>
    <cellStyle name="40% - Accent1 12 3" xfId="8508"/>
    <cellStyle name="40% - Accent1 12 3 2" xfId="8509"/>
    <cellStyle name="40% - Accent1 12 3 3" xfId="8510"/>
    <cellStyle name="40% - Accent1 12 4" xfId="8511"/>
    <cellStyle name="40% - Accent1 12 4 2" xfId="8512"/>
    <cellStyle name="40% - Accent1 12 4 3" xfId="8513"/>
    <cellStyle name="40% - Accent1 12 5" xfId="8514"/>
    <cellStyle name="40% - Accent1 12 6" xfId="8515"/>
    <cellStyle name="40% - Accent1 13" xfId="318"/>
    <cellStyle name="40% - Accent1 13 2" xfId="6647"/>
    <cellStyle name="40% - Accent1 13 2 2" xfId="8516"/>
    <cellStyle name="40% - Accent1 13 2 2 2" xfId="8517"/>
    <cellStyle name="40% - Accent1 13 2 2 3" xfId="8518"/>
    <cellStyle name="40% - Accent1 13 2 3" xfId="8519"/>
    <cellStyle name="40% - Accent1 13 2 4" xfId="8520"/>
    <cellStyle name="40% - Accent1 13 3" xfId="8521"/>
    <cellStyle name="40% - Accent1 13 3 2" xfId="8522"/>
    <cellStyle name="40% - Accent1 13 3 3" xfId="8523"/>
    <cellStyle name="40% - Accent1 13 4" xfId="8524"/>
    <cellStyle name="40% - Accent1 13 4 2" xfId="8525"/>
    <cellStyle name="40% - Accent1 13 4 3" xfId="8526"/>
    <cellStyle name="40% - Accent1 13 5" xfId="8527"/>
    <cellStyle name="40% - Accent1 13 6" xfId="8528"/>
    <cellStyle name="40% - Accent1 14" xfId="319"/>
    <cellStyle name="40% - Accent1 14 2" xfId="6648"/>
    <cellStyle name="40% - Accent1 14 2 2" xfId="8529"/>
    <cellStyle name="40% - Accent1 14 2 2 2" xfId="8530"/>
    <cellStyle name="40% - Accent1 14 2 2 3" xfId="8531"/>
    <cellStyle name="40% - Accent1 14 2 3" xfId="8532"/>
    <cellStyle name="40% - Accent1 14 2 4" xfId="8533"/>
    <cellStyle name="40% - Accent1 14 3" xfId="8534"/>
    <cellStyle name="40% - Accent1 14 3 2" xfId="8535"/>
    <cellStyle name="40% - Accent1 14 3 3" xfId="8536"/>
    <cellStyle name="40% - Accent1 14 4" xfId="8537"/>
    <cellStyle name="40% - Accent1 14 4 2" xfId="8538"/>
    <cellStyle name="40% - Accent1 14 4 3" xfId="8539"/>
    <cellStyle name="40% - Accent1 14 5" xfId="8540"/>
    <cellStyle name="40% - Accent1 14 6" xfId="8541"/>
    <cellStyle name="40% - Accent1 15" xfId="320"/>
    <cellStyle name="40% - Accent1 15 2" xfId="6649"/>
    <cellStyle name="40% - Accent1 15 2 2" xfId="8542"/>
    <cellStyle name="40% - Accent1 15 2 2 2" xfId="8543"/>
    <cellStyle name="40% - Accent1 15 2 2 3" xfId="8544"/>
    <cellStyle name="40% - Accent1 15 2 3" xfId="8545"/>
    <cellStyle name="40% - Accent1 15 2 4" xfId="8546"/>
    <cellStyle name="40% - Accent1 15 3" xfId="8547"/>
    <cellStyle name="40% - Accent1 15 3 2" xfId="8548"/>
    <cellStyle name="40% - Accent1 15 3 3" xfId="8549"/>
    <cellStyle name="40% - Accent1 15 4" xfId="8550"/>
    <cellStyle name="40% - Accent1 15 4 2" xfId="8551"/>
    <cellStyle name="40% - Accent1 15 4 3" xfId="8552"/>
    <cellStyle name="40% - Accent1 15 5" xfId="8553"/>
    <cellStyle name="40% - Accent1 15 6" xfId="8554"/>
    <cellStyle name="40% - Accent1 16" xfId="321"/>
    <cellStyle name="40% - Accent1 16 2" xfId="6650"/>
    <cellStyle name="40% - Accent1 16 2 2" xfId="8555"/>
    <cellStyle name="40% - Accent1 16 2 2 2" xfId="8556"/>
    <cellStyle name="40% - Accent1 16 2 2 3" xfId="8557"/>
    <cellStyle name="40% - Accent1 16 2 3" xfId="8558"/>
    <cellStyle name="40% - Accent1 16 2 4" xfId="8559"/>
    <cellStyle name="40% - Accent1 16 3" xfId="8560"/>
    <cellStyle name="40% - Accent1 16 3 2" xfId="8561"/>
    <cellStyle name="40% - Accent1 16 3 3" xfId="8562"/>
    <cellStyle name="40% - Accent1 16 4" xfId="8563"/>
    <cellStyle name="40% - Accent1 16 4 2" xfId="8564"/>
    <cellStyle name="40% - Accent1 16 4 3" xfId="8565"/>
    <cellStyle name="40% - Accent1 16 5" xfId="8566"/>
    <cellStyle name="40% - Accent1 16 6" xfId="8567"/>
    <cellStyle name="40% - Accent1 17" xfId="322"/>
    <cellStyle name="40% - Accent1 17 2" xfId="6651"/>
    <cellStyle name="40% - Accent1 17 2 2" xfId="8568"/>
    <cellStyle name="40% - Accent1 17 2 2 2" xfId="8569"/>
    <cellStyle name="40% - Accent1 17 2 2 3" xfId="8570"/>
    <cellStyle name="40% - Accent1 17 2 3" xfId="8571"/>
    <cellStyle name="40% - Accent1 17 2 4" xfId="8572"/>
    <cellStyle name="40% - Accent1 17 3" xfId="8573"/>
    <cellStyle name="40% - Accent1 17 3 2" xfId="8574"/>
    <cellStyle name="40% - Accent1 17 3 3" xfId="8575"/>
    <cellStyle name="40% - Accent1 17 4" xfId="8576"/>
    <cellStyle name="40% - Accent1 17 4 2" xfId="8577"/>
    <cellStyle name="40% - Accent1 17 4 3" xfId="8578"/>
    <cellStyle name="40% - Accent1 17 5" xfId="8579"/>
    <cellStyle name="40% - Accent1 17 6" xfId="8580"/>
    <cellStyle name="40% - Accent1 18" xfId="323"/>
    <cellStyle name="40% - Accent1 18 2" xfId="6652"/>
    <cellStyle name="40% - Accent1 18 2 2" xfId="8581"/>
    <cellStyle name="40% - Accent1 18 2 2 2" xfId="8582"/>
    <cellStyle name="40% - Accent1 18 2 2 3" xfId="8583"/>
    <cellStyle name="40% - Accent1 18 2 3" xfId="8584"/>
    <cellStyle name="40% - Accent1 18 2 4" xfId="8585"/>
    <cellStyle name="40% - Accent1 18 3" xfId="8586"/>
    <cellStyle name="40% - Accent1 18 3 2" xfId="8587"/>
    <cellStyle name="40% - Accent1 18 3 3" xfId="8588"/>
    <cellStyle name="40% - Accent1 18 4" xfId="8589"/>
    <cellStyle name="40% - Accent1 18 4 2" xfId="8590"/>
    <cellStyle name="40% - Accent1 18 4 3" xfId="8591"/>
    <cellStyle name="40% - Accent1 18 5" xfId="8592"/>
    <cellStyle name="40% - Accent1 18 6" xfId="8593"/>
    <cellStyle name="40% - Accent1 19" xfId="324"/>
    <cellStyle name="40% - Accent1 19 2" xfId="6653"/>
    <cellStyle name="40% - Accent1 19 2 2" xfId="8594"/>
    <cellStyle name="40% - Accent1 19 2 2 2" xfId="8595"/>
    <cellStyle name="40% - Accent1 19 2 2 3" xfId="8596"/>
    <cellStyle name="40% - Accent1 19 2 3" xfId="8597"/>
    <cellStyle name="40% - Accent1 19 2 4" xfId="8598"/>
    <cellStyle name="40% - Accent1 19 3" xfId="8599"/>
    <cellStyle name="40% - Accent1 19 3 2" xfId="8600"/>
    <cellStyle name="40% - Accent1 19 3 3" xfId="8601"/>
    <cellStyle name="40% - Accent1 19 4" xfId="8602"/>
    <cellStyle name="40% - Accent1 19 4 2" xfId="8603"/>
    <cellStyle name="40% - Accent1 19 4 3" xfId="8604"/>
    <cellStyle name="40% - Accent1 19 5" xfId="8605"/>
    <cellStyle name="40% - Accent1 19 6" xfId="8606"/>
    <cellStyle name="40% - Accent1 2" xfId="325"/>
    <cellStyle name="40% - Accent1 2 2" xfId="326"/>
    <cellStyle name="40% - Accent1 2 3" xfId="327"/>
    <cellStyle name="40% - Accent1 2 3 2" xfId="6654"/>
    <cellStyle name="40% - Accent1 2 3 2 2" xfId="8607"/>
    <cellStyle name="40% - Accent1 2 3 2 2 2" xfId="8608"/>
    <cellStyle name="40% - Accent1 2 3 2 2 3" xfId="8609"/>
    <cellStyle name="40% - Accent1 2 3 2 3" xfId="8610"/>
    <cellStyle name="40% - Accent1 2 3 2 4" xfId="8611"/>
    <cellStyle name="40% - Accent1 2 3 3" xfId="8612"/>
    <cellStyle name="40% - Accent1 2 3 3 2" xfId="8613"/>
    <cellStyle name="40% - Accent1 2 3 3 3" xfId="8614"/>
    <cellStyle name="40% - Accent1 2 3 4" xfId="8615"/>
    <cellStyle name="40% - Accent1 2 3 4 2" xfId="8616"/>
    <cellStyle name="40% - Accent1 2 3 4 3" xfId="8617"/>
    <cellStyle name="40% - Accent1 2 3 5" xfId="8618"/>
    <cellStyle name="40% - Accent1 2 3 6" xfId="8619"/>
    <cellStyle name="40% - Accent1 20" xfId="328"/>
    <cellStyle name="40% - Accent1 20 2" xfId="6655"/>
    <cellStyle name="40% - Accent1 20 2 2" xfId="8620"/>
    <cellStyle name="40% - Accent1 20 2 2 2" xfId="8621"/>
    <cellStyle name="40% - Accent1 20 2 2 3" xfId="8622"/>
    <cellStyle name="40% - Accent1 20 2 3" xfId="8623"/>
    <cellStyle name="40% - Accent1 20 2 4" xfId="8624"/>
    <cellStyle name="40% - Accent1 20 3" xfId="8625"/>
    <cellStyle name="40% - Accent1 20 3 2" xfId="8626"/>
    <cellStyle name="40% - Accent1 20 3 3" xfId="8627"/>
    <cellStyle name="40% - Accent1 20 4" xfId="8628"/>
    <cellStyle name="40% - Accent1 20 4 2" xfId="8629"/>
    <cellStyle name="40% - Accent1 20 4 3" xfId="8630"/>
    <cellStyle name="40% - Accent1 20 5" xfId="8631"/>
    <cellStyle name="40% - Accent1 20 6" xfId="8632"/>
    <cellStyle name="40% - Accent1 21" xfId="329"/>
    <cellStyle name="40% - Accent1 22" xfId="330"/>
    <cellStyle name="40% - Accent1 22 2" xfId="6656"/>
    <cellStyle name="40% - Accent1 22 2 2" xfId="8633"/>
    <cellStyle name="40% - Accent1 22 2 2 2" xfId="8634"/>
    <cellStyle name="40% - Accent1 22 2 2 3" xfId="8635"/>
    <cellStyle name="40% - Accent1 22 2 3" xfId="8636"/>
    <cellStyle name="40% - Accent1 22 2 4" xfId="8637"/>
    <cellStyle name="40% - Accent1 22 3" xfId="8638"/>
    <cellStyle name="40% - Accent1 22 3 2" xfId="8639"/>
    <cellStyle name="40% - Accent1 22 3 3" xfId="8640"/>
    <cellStyle name="40% - Accent1 22 4" xfId="8641"/>
    <cellStyle name="40% - Accent1 22 4 2" xfId="8642"/>
    <cellStyle name="40% - Accent1 22 4 3" xfId="8643"/>
    <cellStyle name="40% - Accent1 22 5" xfId="8644"/>
    <cellStyle name="40% - Accent1 22 6" xfId="8645"/>
    <cellStyle name="40% - Accent1 23" xfId="3998"/>
    <cellStyle name="40% - Accent1 23 2" xfId="8646"/>
    <cellStyle name="40% - Accent1 23 2 2" xfId="8647"/>
    <cellStyle name="40% - Accent1 23 2 3" xfId="8648"/>
    <cellStyle name="40% - Accent1 23 3" xfId="8649"/>
    <cellStyle name="40% - Accent1 23 4" xfId="8650"/>
    <cellStyle name="40% - Accent1 24" xfId="3999"/>
    <cellStyle name="40% - Accent1 24 2" xfId="8651"/>
    <cellStyle name="40% - Accent1 24 3" xfId="8652"/>
    <cellStyle name="40% - Accent1 25" xfId="4000"/>
    <cellStyle name="40% - Accent1 25 2" xfId="8653"/>
    <cellStyle name="40% - Accent1 25 3" xfId="8654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7"/>
    <cellStyle name="40% - Accent1 3 3 2 2" xfId="8655"/>
    <cellStyle name="40% - Accent1 3 3 2 2 2" xfId="8656"/>
    <cellStyle name="40% - Accent1 3 3 2 2 3" xfId="8657"/>
    <cellStyle name="40% - Accent1 3 3 2 3" xfId="8658"/>
    <cellStyle name="40% - Accent1 3 3 2 4" xfId="8659"/>
    <cellStyle name="40% - Accent1 3 3 3" xfId="8660"/>
    <cellStyle name="40% - Accent1 3 3 3 2" xfId="8661"/>
    <cellStyle name="40% - Accent1 3 3 3 3" xfId="8662"/>
    <cellStyle name="40% - Accent1 3 3 4" xfId="8663"/>
    <cellStyle name="40% - Accent1 3 3 4 2" xfId="8664"/>
    <cellStyle name="40% - Accent1 3 3 4 3" xfId="8665"/>
    <cellStyle name="40% - Accent1 3 3 5" xfId="8666"/>
    <cellStyle name="40% - Accent1 3 3 6" xfId="8667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8"/>
    <cellStyle name="40% - Accent1 4 2 2 2 2" xfId="8669"/>
    <cellStyle name="40% - Accent1 4 2 2 2 3" xfId="8670"/>
    <cellStyle name="40% - Accent1 4 2 2 3" xfId="8671"/>
    <cellStyle name="40% - Accent1 4 2 2 4" xfId="8672"/>
    <cellStyle name="40% - Accent1 4 2 3" xfId="4016"/>
    <cellStyle name="40% - Accent1 4 2 3 2" xfId="8673"/>
    <cellStyle name="40% - Accent1 4 2 3 3" xfId="8674"/>
    <cellStyle name="40% - Accent1 4 2 4" xfId="8675"/>
    <cellStyle name="40% - Accent1 4 2 4 2" xfId="8676"/>
    <cellStyle name="40% - Accent1 4 2 4 3" xfId="8677"/>
    <cellStyle name="40% - Accent1 4 2 5" xfId="8678"/>
    <cellStyle name="40% - Accent1 4 2 6" xfId="8679"/>
    <cellStyle name="40% - Accent1 4 3" xfId="4017"/>
    <cellStyle name="40% - Accent1 4 3 2" xfId="4018"/>
    <cellStyle name="40% - Accent1 4 3 2 2" xfId="8680"/>
    <cellStyle name="40% - Accent1 4 3 2 3" xfId="8681"/>
    <cellStyle name="40% - Accent1 4 3 3" xfId="8682"/>
    <cellStyle name="40% - Accent1 4 3 4" xfId="8683"/>
    <cellStyle name="40% - Accent1 4 4" xfId="4019"/>
    <cellStyle name="40% - Accent1 4 4 2" xfId="8684"/>
    <cellStyle name="40% - Accent1 4 4 3" xfId="8685"/>
    <cellStyle name="40% - Accent1 4 5" xfId="4020"/>
    <cellStyle name="40% - Accent1 4 5 2" xfId="8686"/>
    <cellStyle name="40% - Accent1 4 5 3" xfId="8687"/>
    <cellStyle name="40% - Accent1 4 6" xfId="8688"/>
    <cellStyle name="40% - Accent1 4 7" xfId="8689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8"/>
    <cellStyle name="40% - Accent1 5 2 2" xfId="8690"/>
    <cellStyle name="40% - Accent1 5 2 2 2" xfId="8691"/>
    <cellStyle name="40% - Accent1 5 2 2 3" xfId="8692"/>
    <cellStyle name="40% - Accent1 5 2 3" xfId="8693"/>
    <cellStyle name="40% - Accent1 5 2 4" xfId="8694"/>
    <cellStyle name="40% - Accent1 5 3" xfId="8695"/>
    <cellStyle name="40% - Accent1 5 3 2" xfId="8696"/>
    <cellStyle name="40% - Accent1 5 3 3" xfId="8697"/>
    <cellStyle name="40% - Accent1 5 4" xfId="8698"/>
    <cellStyle name="40% - Accent1 5 4 2" xfId="8699"/>
    <cellStyle name="40% - Accent1 5 4 3" xfId="8700"/>
    <cellStyle name="40% - Accent1 5 5" xfId="8701"/>
    <cellStyle name="40% - Accent1 5 6" xfId="8702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9"/>
    <cellStyle name="40% - Accent1 6 2 2" xfId="8703"/>
    <cellStyle name="40% - Accent1 6 2 2 2" xfId="8704"/>
    <cellStyle name="40% - Accent1 6 2 2 3" xfId="8705"/>
    <cellStyle name="40% - Accent1 6 2 3" xfId="8706"/>
    <cellStyle name="40% - Accent1 6 2 4" xfId="8707"/>
    <cellStyle name="40% - Accent1 6 3" xfId="8708"/>
    <cellStyle name="40% - Accent1 6 3 2" xfId="8709"/>
    <cellStyle name="40% - Accent1 6 3 3" xfId="8710"/>
    <cellStyle name="40% - Accent1 6 4" xfId="8711"/>
    <cellStyle name="40% - Accent1 6 4 2" xfId="8712"/>
    <cellStyle name="40% - Accent1 6 4 3" xfId="8713"/>
    <cellStyle name="40% - Accent1 6 5" xfId="8714"/>
    <cellStyle name="40% - Accent1 6 6" xfId="8715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60"/>
    <cellStyle name="40% - Accent1 7 2 2" xfId="8716"/>
    <cellStyle name="40% - Accent1 7 2 2 2" xfId="8717"/>
    <cellStyle name="40% - Accent1 7 2 2 3" xfId="8718"/>
    <cellStyle name="40% - Accent1 7 2 3" xfId="8719"/>
    <cellStyle name="40% - Accent1 7 2 4" xfId="8720"/>
    <cellStyle name="40% - Accent1 7 3" xfId="8721"/>
    <cellStyle name="40% - Accent1 7 3 2" xfId="8722"/>
    <cellStyle name="40% - Accent1 7 3 3" xfId="8723"/>
    <cellStyle name="40% - Accent1 7 4" xfId="8724"/>
    <cellStyle name="40% - Accent1 7 4 2" xfId="8725"/>
    <cellStyle name="40% - Accent1 7 4 3" xfId="8726"/>
    <cellStyle name="40% - Accent1 7 5" xfId="8727"/>
    <cellStyle name="40% - Accent1 7 6" xfId="8728"/>
    <cellStyle name="40% - Accent1 8" xfId="339"/>
    <cellStyle name="40% - Accent1 8 2" xfId="6661"/>
    <cellStyle name="40% - Accent1 8 2 2" xfId="8729"/>
    <cellStyle name="40% - Accent1 8 2 2 2" xfId="8730"/>
    <cellStyle name="40% - Accent1 8 2 2 3" xfId="8731"/>
    <cellStyle name="40% - Accent1 8 2 3" xfId="8732"/>
    <cellStyle name="40% - Accent1 8 2 4" xfId="8733"/>
    <cellStyle name="40% - Accent1 8 3" xfId="8734"/>
    <cellStyle name="40% - Accent1 8 3 2" xfId="8735"/>
    <cellStyle name="40% - Accent1 8 3 3" xfId="8736"/>
    <cellStyle name="40% - Accent1 8 4" xfId="8737"/>
    <cellStyle name="40% - Accent1 8 4 2" xfId="8738"/>
    <cellStyle name="40% - Accent1 8 4 3" xfId="8739"/>
    <cellStyle name="40% - Accent1 8 5" xfId="8740"/>
    <cellStyle name="40% - Accent1 8 6" xfId="8741"/>
    <cellStyle name="40% - Accent1 9" xfId="340"/>
    <cellStyle name="40% - Accent1 9 2" xfId="6662"/>
    <cellStyle name="40% - Accent1 9 2 2" xfId="8742"/>
    <cellStyle name="40% - Accent1 9 2 2 2" xfId="8743"/>
    <cellStyle name="40% - Accent1 9 2 2 3" xfId="8744"/>
    <cellStyle name="40% - Accent1 9 2 3" xfId="8745"/>
    <cellStyle name="40% - Accent1 9 2 4" xfId="8746"/>
    <cellStyle name="40% - Accent1 9 3" xfId="8747"/>
    <cellStyle name="40% - Accent1 9 3 2" xfId="8748"/>
    <cellStyle name="40% - Accent1 9 3 3" xfId="8749"/>
    <cellStyle name="40% - Accent1 9 4" xfId="8750"/>
    <cellStyle name="40% - Accent1 9 4 2" xfId="8751"/>
    <cellStyle name="40% - Accent1 9 4 3" xfId="8752"/>
    <cellStyle name="40% - Accent1 9 5" xfId="8753"/>
    <cellStyle name="40% - Accent1 9 6" xfId="8754"/>
    <cellStyle name="40% - Accent2 10" xfId="341"/>
    <cellStyle name="40% - Accent2 10 2" xfId="6663"/>
    <cellStyle name="40% - Accent2 10 2 2" xfId="8755"/>
    <cellStyle name="40% - Accent2 10 2 2 2" xfId="8756"/>
    <cellStyle name="40% - Accent2 10 2 2 3" xfId="8757"/>
    <cellStyle name="40% - Accent2 10 2 3" xfId="8758"/>
    <cellStyle name="40% - Accent2 10 2 4" xfId="8759"/>
    <cellStyle name="40% - Accent2 10 3" xfId="8760"/>
    <cellStyle name="40% - Accent2 10 3 2" xfId="8761"/>
    <cellStyle name="40% - Accent2 10 3 3" xfId="8762"/>
    <cellStyle name="40% - Accent2 10 4" xfId="8763"/>
    <cellStyle name="40% - Accent2 10 4 2" xfId="8764"/>
    <cellStyle name="40% - Accent2 10 4 3" xfId="8765"/>
    <cellStyle name="40% - Accent2 10 5" xfId="8766"/>
    <cellStyle name="40% - Accent2 10 6" xfId="8767"/>
    <cellStyle name="40% - Accent2 11" xfId="342"/>
    <cellStyle name="40% - Accent2 11 2" xfId="6664"/>
    <cellStyle name="40% - Accent2 11 2 2" xfId="8768"/>
    <cellStyle name="40% - Accent2 11 2 2 2" xfId="8769"/>
    <cellStyle name="40% - Accent2 11 2 2 3" xfId="8770"/>
    <cellStyle name="40% - Accent2 11 2 3" xfId="8771"/>
    <cellStyle name="40% - Accent2 11 2 4" xfId="8772"/>
    <cellStyle name="40% - Accent2 11 3" xfId="8773"/>
    <cellStyle name="40% - Accent2 11 3 2" xfId="8774"/>
    <cellStyle name="40% - Accent2 11 3 3" xfId="8775"/>
    <cellStyle name="40% - Accent2 11 4" xfId="8776"/>
    <cellStyle name="40% - Accent2 11 4 2" xfId="8777"/>
    <cellStyle name="40% - Accent2 11 4 3" xfId="8778"/>
    <cellStyle name="40% - Accent2 11 5" xfId="8779"/>
    <cellStyle name="40% - Accent2 11 6" xfId="8780"/>
    <cellStyle name="40% - Accent2 12" xfId="343"/>
    <cellStyle name="40% - Accent2 12 2" xfId="6665"/>
    <cellStyle name="40% - Accent2 12 2 2" xfId="8781"/>
    <cellStyle name="40% - Accent2 12 2 2 2" xfId="8782"/>
    <cellStyle name="40% - Accent2 12 2 2 3" xfId="8783"/>
    <cellStyle name="40% - Accent2 12 2 3" xfId="8784"/>
    <cellStyle name="40% - Accent2 12 2 4" xfId="8785"/>
    <cellStyle name="40% - Accent2 12 3" xfId="8786"/>
    <cellStyle name="40% - Accent2 12 3 2" xfId="8787"/>
    <cellStyle name="40% - Accent2 12 3 3" xfId="8788"/>
    <cellStyle name="40% - Accent2 12 4" xfId="8789"/>
    <cellStyle name="40% - Accent2 12 4 2" xfId="8790"/>
    <cellStyle name="40% - Accent2 12 4 3" xfId="8791"/>
    <cellStyle name="40% - Accent2 12 5" xfId="8792"/>
    <cellStyle name="40% - Accent2 12 6" xfId="8793"/>
    <cellStyle name="40% - Accent2 13" xfId="344"/>
    <cellStyle name="40% - Accent2 13 2" xfId="6666"/>
    <cellStyle name="40% - Accent2 13 2 2" xfId="8794"/>
    <cellStyle name="40% - Accent2 13 2 2 2" xfId="8795"/>
    <cellStyle name="40% - Accent2 13 2 2 3" xfId="8796"/>
    <cellStyle name="40% - Accent2 13 2 3" xfId="8797"/>
    <cellStyle name="40% - Accent2 13 2 4" xfId="8798"/>
    <cellStyle name="40% - Accent2 13 3" xfId="8799"/>
    <cellStyle name="40% - Accent2 13 3 2" xfId="8800"/>
    <cellStyle name="40% - Accent2 13 3 3" xfId="8801"/>
    <cellStyle name="40% - Accent2 13 4" xfId="8802"/>
    <cellStyle name="40% - Accent2 13 4 2" xfId="8803"/>
    <cellStyle name="40% - Accent2 13 4 3" xfId="8804"/>
    <cellStyle name="40% - Accent2 13 5" xfId="8805"/>
    <cellStyle name="40% - Accent2 13 6" xfId="8806"/>
    <cellStyle name="40% - Accent2 14" xfId="345"/>
    <cellStyle name="40% - Accent2 14 2" xfId="6667"/>
    <cellStyle name="40% - Accent2 14 2 2" xfId="8807"/>
    <cellStyle name="40% - Accent2 14 2 2 2" xfId="8808"/>
    <cellStyle name="40% - Accent2 14 2 2 3" xfId="8809"/>
    <cellStyle name="40% - Accent2 14 2 3" xfId="8810"/>
    <cellStyle name="40% - Accent2 14 2 4" xfId="8811"/>
    <cellStyle name="40% - Accent2 14 3" xfId="8812"/>
    <cellStyle name="40% - Accent2 14 3 2" xfId="8813"/>
    <cellStyle name="40% - Accent2 14 3 3" xfId="8814"/>
    <cellStyle name="40% - Accent2 14 4" xfId="8815"/>
    <cellStyle name="40% - Accent2 14 4 2" xfId="8816"/>
    <cellStyle name="40% - Accent2 14 4 3" xfId="8817"/>
    <cellStyle name="40% - Accent2 14 5" xfId="8818"/>
    <cellStyle name="40% - Accent2 14 6" xfId="8819"/>
    <cellStyle name="40% - Accent2 15" xfId="346"/>
    <cellStyle name="40% - Accent2 15 2" xfId="6668"/>
    <cellStyle name="40% - Accent2 15 2 2" xfId="8820"/>
    <cellStyle name="40% - Accent2 15 2 2 2" xfId="8821"/>
    <cellStyle name="40% - Accent2 15 2 2 3" xfId="8822"/>
    <cellStyle name="40% - Accent2 15 2 3" xfId="8823"/>
    <cellStyle name="40% - Accent2 15 2 4" xfId="8824"/>
    <cellStyle name="40% - Accent2 15 3" xfId="8825"/>
    <cellStyle name="40% - Accent2 15 3 2" xfId="8826"/>
    <cellStyle name="40% - Accent2 15 3 3" xfId="8827"/>
    <cellStyle name="40% - Accent2 15 4" xfId="8828"/>
    <cellStyle name="40% - Accent2 15 4 2" xfId="8829"/>
    <cellStyle name="40% - Accent2 15 4 3" xfId="8830"/>
    <cellStyle name="40% - Accent2 15 5" xfId="8831"/>
    <cellStyle name="40% - Accent2 15 6" xfId="8832"/>
    <cellStyle name="40% - Accent2 16" xfId="347"/>
    <cellStyle name="40% - Accent2 16 2" xfId="6669"/>
    <cellStyle name="40% - Accent2 16 2 2" xfId="8833"/>
    <cellStyle name="40% - Accent2 16 2 2 2" xfId="8834"/>
    <cellStyle name="40% - Accent2 16 2 2 3" xfId="8835"/>
    <cellStyle name="40% - Accent2 16 2 3" xfId="8836"/>
    <cellStyle name="40% - Accent2 16 2 4" xfId="8837"/>
    <cellStyle name="40% - Accent2 16 3" xfId="8838"/>
    <cellStyle name="40% - Accent2 16 3 2" xfId="8839"/>
    <cellStyle name="40% - Accent2 16 3 3" xfId="8840"/>
    <cellStyle name="40% - Accent2 16 4" xfId="8841"/>
    <cellStyle name="40% - Accent2 16 4 2" xfId="8842"/>
    <cellStyle name="40% - Accent2 16 4 3" xfId="8843"/>
    <cellStyle name="40% - Accent2 16 5" xfId="8844"/>
    <cellStyle name="40% - Accent2 16 6" xfId="8845"/>
    <cellStyle name="40% - Accent2 17" xfId="348"/>
    <cellStyle name="40% - Accent2 17 2" xfId="6670"/>
    <cellStyle name="40% - Accent2 17 2 2" xfId="8846"/>
    <cellStyle name="40% - Accent2 17 2 2 2" xfId="8847"/>
    <cellStyle name="40% - Accent2 17 2 2 3" xfId="8848"/>
    <cellStyle name="40% - Accent2 17 2 3" xfId="8849"/>
    <cellStyle name="40% - Accent2 17 2 4" xfId="8850"/>
    <cellStyle name="40% - Accent2 17 3" xfId="8851"/>
    <cellStyle name="40% - Accent2 17 3 2" xfId="8852"/>
    <cellStyle name="40% - Accent2 17 3 3" xfId="8853"/>
    <cellStyle name="40% - Accent2 17 4" xfId="8854"/>
    <cellStyle name="40% - Accent2 17 4 2" xfId="8855"/>
    <cellStyle name="40% - Accent2 17 4 3" xfId="8856"/>
    <cellStyle name="40% - Accent2 17 5" xfId="8857"/>
    <cellStyle name="40% - Accent2 17 6" xfId="8858"/>
    <cellStyle name="40% - Accent2 18" xfId="349"/>
    <cellStyle name="40% - Accent2 18 2" xfId="6671"/>
    <cellStyle name="40% - Accent2 18 2 2" xfId="8859"/>
    <cellStyle name="40% - Accent2 18 2 2 2" xfId="8860"/>
    <cellStyle name="40% - Accent2 18 2 2 3" xfId="8861"/>
    <cellStyle name="40% - Accent2 18 2 3" xfId="8862"/>
    <cellStyle name="40% - Accent2 18 2 4" xfId="8863"/>
    <cellStyle name="40% - Accent2 18 3" xfId="8864"/>
    <cellStyle name="40% - Accent2 18 3 2" xfId="8865"/>
    <cellStyle name="40% - Accent2 18 3 3" xfId="8866"/>
    <cellStyle name="40% - Accent2 18 4" xfId="8867"/>
    <cellStyle name="40% - Accent2 18 4 2" xfId="8868"/>
    <cellStyle name="40% - Accent2 18 4 3" xfId="8869"/>
    <cellStyle name="40% - Accent2 18 5" xfId="8870"/>
    <cellStyle name="40% - Accent2 18 6" xfId="8871"/>
    <cellStyle name="40% - Accent2 19" xfId="350"/>
    <cellStyle name="40% - Accent2 19 2" xfId="6672"/>
    <cellStyle name="40% - Accent2 19 2 2" xfId="8872"/>
    <cellStyle name="40% - Accent2 19 2 2 2" xfId="8873"/>
    <cellStyle name="40% - Accent2 19 2 2 3" xfId="8874"/>
    <cellStyle name="40% - Accent2 19 2 3" xfId="8875"/>
    <cellStyle name="40% - Accent2 19 2 4" xfId="8876"/>
    <cellStyle name="40% - Accent2 19 3" xfId="8877"/>
    <cellStyle name="40% - Accent2 19 3 2" xfId="8878"/>
    <cellStyle name="40% - Accent2 19 3 3" xfId="8879"/>
    <cellStyle name="40% - Accent2 19 4" xfId="8880"/>
    <cellStyle name="40% - Accent2 19 4 2" xfId="8881"/>
    <cellStyle name="40% - Accent2 19 4 3" xfId="8882"/>
    <cellStyle name="40% - Accent2 19 5" xfId="8883"/>
    <cellStyle name="40% - Accent2 19 6" xfId="8884"/>
    <cellStyle name="40% - Accent2 2" xfId="351"/>
    <cellStyle name="40% - Accent2 2 2" xfId="352"/>
    <cellStyle name="40% - Accent2 2 3" xfId="353"/>
    <cellStyle name="40% - Accent2 2 3 2" xfId="6673"/>
    <cellStyle name="40% - Accent2 2 3 2 2" xfId="8885"/>
    <cellStyle name="40% - Accent2 2 3 2 2 2" xfId="8886"/>
    <cellStyle name="40% - Accent2 2 3 2 2 3" xfId="8887"/>
    <cellStyle name="40% - Accent2 2 3 2 3" xfId="8888"/>
    <cellStyle name="40% - Accent2 2 3 2 4" xfId="8889"/>
    <cellStyle name="40% - Accent2 2 3 3" xfId="8890"/>
    <cellStyle name="40% - Accent2 2 3 3 2" xfId="8891"/>
    <cellStyle name="40% - Accent2 2 3 3 3" xfId="8892"/>
    <cellStyle name="40% - Accent2 2 3 4" xfId="8893"/>
    <cellStyle name="40% - Accent2 2 3 4 2" xfId="8894"/>
    <cellStyle name="40% - Accent2 2 3 4 3" xfId="8895"/>
    <cellStyle name="40% - Accent2 2 3 5" xfId="8896"/>
    <cellStyle name="40% - Accent2 2 3 6" xfId="8897"/>
    <cellStyle name="40% - Accent2 20" xfId="354"/>
    <cellStyle name="40% - Accent2 20 2" xfId="6674"/>
    <cellStyle name="40% - Accent2 20 2 2" xfId="8898"/>
    <cellStyle name="40% - Accent2 20 2 2 2" xfId="8899"/>
    <cellStyle name="40% - Accent2 20 2 2 3" xfId="8900"/>
    <cellStyle name="40% - Accent2 20 2 3" xfId="8901"/>
    <cellStyle name="40% - Accent2 20 2 4" xfId="8902"/>
    <cellStyle name="40% - Accent2 20 3" xfId="8903"/>
    <cellStyle name="40% - Accent2 20 3 2" xfId="8904"/>
    <cellStyle name="40% - Accent2 20 3 3" xfId="8905"/>
    <cellStyle name="40% - Accent2 20 4" xfId="8906"/>
    <cellStyle name="40% - Accent2 20 4 2" xfId="8907"/>
    <cellStyle name="40% - Accent2 20 4 3" xfId="8908"/>
    <cellStyle name="40% - Accent2 20 5" xfId="8909"/>
    <cellStyle name="40% - Accent2 20 6" xfId="8910"/>
    <cellStyle name="40% - Accent2 21" xfId="355"/>
    <cellStyle name="40% - Accent2 22" xfId="356"/>
    <cellStyle name="40% - Accent2 22 2" xfId="6675"/>
    <cellStyle name="40% - Accent2 22 2 2" xfId="8911"/>
    <cellStyle name="40% - Accent2 22 2 2 2" xfId="8912"/>
    <cellStyle name="40% - Accent2 22 2 2 3" xfId="8913"/>
    <cellStyle name="40% - Accent2 22 2 3" xfId="8914"/>
    <cellStyle name="40% - Accent2 22 2 4" xfId="8915"/>
    <cellStyle name="40% - Accent2 22 3" xfId="8916"/>
    <cellStyle name="40% - Accent2 22 3 2" xfId="8917"/>
    <cellStyle name="40% - Accent2 22 3 3" xfId="8918"/>
    <cellStyle name="40% - Accent2 22 4" xfId="8919"/>
    <cellStyle name="40% - Accent2 22 4 2" xfId="8920"/>
    <cellStyle name="40% - Accent2 22 4 3" xfId="8921"/>
    <cellStyle name="40% - Accent2 22 5" xfId="8922"/>
    <cellStyle name="40% - Accent2 22 6" xfId="8923"/>
    <cellStyle name="40% - Accent2 23" xfId="4046"/>
    <cellStyle name="40% - Accent2 23 2" xfId="8924"/>
    <cellStyle name="40% - Accent2 23 2 2" xfId="8925"/>
    <cellStyle name="40% - Accent2 23 2 3" xfId="8926"/>
    <cellStyle name="40% - Accent2 23 3" xfId="8927"/>
    <cellStyle name="40% - Accent2 23 4" xfId="8928"/>
    <cellStyle name="40% - Accent2 24" xfId="4047"/>
    <cellStyle name="40% - Accent2 24 2" xfId="8929"/>
    <cellStyle name="40% - Accent2 24 3" xfId="8930"/>
    <cellStyle name="40% - Accent2 25" xfId="4048"/>
    <cellStyle name="40% - Accent2 25 2" xfId="8931"/>
    <cellStyle name="40% - Accent2 25 3" xfId="8932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6"/>
    <cellStyle name="40% - Accent2 3 3 2 2" xfId="8933"/>
    <cellStyle name="40% - Accent2 3 3 2 2 2" xfId="8934"/>
    <cellStyle name="40% - Accent2 3 3 2 2 3" xfId="8935"/>
    <cellStyle name="40% - Accent2 3 3 2 3" xfId="8936"/>
    <cellStyle name="40% - Accent2 3 3 2 4" xfId="8937"/>
    <cellStyle name="40% - Accent2 3 3 3" xfId="8938"/>
    <cellStyle name="40% - Accent2 3 3 3 2" xfId="8939"/>
    <cellStyle name="40% - Accent2 3 3 3 3" xfId="8940"/>
    <cellStyle name="40% - Accent2 3 3 4" xfId="8941"/>
    <cellStyle name="40% - Accent2 3 3 4 2" xfId="8942"/>
    <cellStyle name="40% - Accent2 3 3 4 3" xfId="8943"/>
    <cellStyle name="40% - Accent2 3 3 5" xfId="8944"/>
    <cellStyle name="40% - Accent2 3 3 6" xfId="8945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7"/>
    <cellStyle name="40% - Accent2 4 2 2 2" xfId="8946"/>
    <cellStyle name="40% - Accent2 4 2 2 2 2" xfId="8947"/>
    <cellStyle name="40% - Accent2 4 2 2 2 3" xfId="8948"/>
    <cellStyle name="40% - Accent2 4 2 2 3" xfId="8949"/>
    <cellStyle name="40% - Accent2 4 2 2 4" xfId="8950"/>
    <cellStyle name="40% - Accent2 4 2 3" xfId="8951"/>
    <cellStyle name="40% - Accent2 4 2 3 2" xfId="8952"/>
    <cellStyle name="40% - Accent2 4 2 3 3" xfId="8953"/>
    <cellStyle name="40% - Accent2 4 2 4" xfId="8954"/>
    <cellStyle name="40% - Accent2 4 2 4 2" xfId="8955"/>
    <cellStyle name="40% - Accent2 4 2 4 3" xfId="8956"/>
    <cellStyle name="40% - Accent2 4 2 5" xfId="8957"/>
    <cellStyle name="40% - Accent2 4 2 6" xfId="8958"/>
    <cellStyle name="40% - Accent2 4 3" xfId="4063"/>
    <cellStyle name="40% - Accent2 4 3 2" xfId="8959"/>
    <cellStyle name="40% - Accent2 4 3 2 2" xfId="8960"/>
    <cellStyle name="40% - Accent2 4 3 2 3" xfId="8961"/>
    <cellStyle name="40% - Accent2 4 3 3" xfId="8962"/>
    <cellStyle name="40% - Accent2 4 3 4" xfId="8963"/>
    <cellStyle name="40% - Accent2 4 4" xfId="8964"/>
    <cellStyle name="40% - Accent2 4 4 2" xfId="8965"/>
    <cellStyle name="40% - Accent2 4 4 3" xfId="8966"/>
    <cellStyle name="40% - Accent2 4 5" xfId="8967"/>
    <cellStyle name="40% - Accent2 4 5 2" xfId="8968"/>
    <cellStyle name="40% - Accent2 4 5 3" xfId="8969"/>
    <cellStyle name="40% - Accent2 4 6" xfId="8970"/>
    <cellStyle name="40% - Accent2 4 7" xfId="8971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2"/>
    <cellStyle name="40% - Accent2 5 2 2 2" xfId="8973"/>
    <cellStyle name="40% - Accent2 5 2 2 3" xfId="8974"/>
    <cellStyle name="40% - Accent2 5 2 3" xfId="8975"/>
    <cellStyle name="40% - Accent2 5 2 4" xfId="8976"/>
    <cellStyle name="40% - Accent2 5 3" xfId="8977"/>
    <cellStyle name="40% - Accent2 5 3 2" xfId="8978"/>
    <cellStyle name="40% - Accent2 5 3 3" xfId="8979"/>
    <cellStyle name="40% - Accent2 5 4" xfId="8980"/>
    <cellStyle name="40% - Accent2 5 4 2" xfId="8981"/>
    <cellStyle name="40% - Accent2 5 4 3" xfId="8982"/>
    <cellStyle name="40% - Accent2 5 5" xfId="8983"/>
    <cellStyle name="40% - Accent2 5 6" xfId="8984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5"/>
    <cellStyle name="40% - Accent2 6 2 2 2" xfId="8986"/>
    <cellStyle name="40% - Accent2 6 2 2 3" xfId="8987"/>
    <cellStyle name="40% - Accent2 6 2 3" xfId="8988"/>
    <cellStyle name="40% - Accent2 6 2 4" xfId="8989"/>
    <cellStyle name="40% - Accent2 6 3" xfId="8990"/>
    <cellStyle name="40% - Accent2 6 3 2" xfId="8991"/>
    <cellStyle name="40% - Accent2 6 3 3" xfId="8992"/>
    <cellStyle name="40% - Accent2 6 4" xfId="8993"/>
    <cellStyle name="40% - Accent2 6 4 2" xfId="8994"/>
    <cellStyle name="40% - Accent2 6 4 3" xfId="8995"/>
    <cellStyle name="40% - Accent2 6 5" xfId="8996"/>
    <cellStyle name="40% - Accent2 6 6" xfId="8997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8"/>
    <cellStyle name="40% - Accent2 7 2 2" xfId="8998"/>
    <cellStyle name="40% - Accent2 7 2 2 2" xfId="8999"/>
    <cellStyle name="40% - Accent2 7 2 2 3" xfId="9000"/>
    <cellStyle name="40% - Accent2 7 2 3" xfId="9001"/>
    <cellStyle name="40% - Accent2 7 2 4" xfId="9002"/>
    <cellStyle name="40% - Accent2 7 3" xfId="9003"/>
    <cellStyle name="40% - Accent2 7 3 2" xfId="9004"/>
    <cellStyle name="40% - Accent2 7 3 3" xfId="9005"/>
    <cellStyle name="40% - Accent2 7 4" xfId="9006"/>
    <cellStyle name="40% - Accent2 7 4 2" xfId="9007"/>
    <cellStyle name="40% - Accent2 7 4 3" xfId="9008"/>
    <cellStyle name="40% - Accent2 7 5" xfId="9009"/>
    <cellStyle name="40% - Accent2 7 6" xfId="9010"/>
    <cellStyle name="40% - Accent2 8" xfId="365"/>
    <cellStyle name="40% - Accent2 8 2" xfId="6679"/>
    <cellStyle name="40% - Accent2 8 2 2" xfId="9011"/>
    <cellStyle name="40% - Accent2 8 2 2 2" xfId="9012"/>
    <cellStyle name="40% - Accent2 8 2 2 3" xfId="9013"/>
    <cellStyle name="40% - Accent2 8 2 3" xfId="9014"/>
    <cellStyle name="40% - Accent2 8 2 4" xfId="9015"/>
    <cellStyle name="40% - Accent2 8 3" xfId="9016"/>
    <cellStyle name="40% - Accent2 8 3 2" xfId="9017"/>
    <cellStyle name="40% - Accent2 8 3 3" xfId="9018"/>
    <cellStyle name="40% - Accent2 8 4" xfId="9019"/>
    <cellStyle name="40% - Accent2 8 4 2" xfId="9020"/>
    <cellStyle name="40% - Accent2 8 4 3" xfId="9021"/>
    <cellStyle name="40% - Accent2 8 5" xfId="9022"/>
    <cellStyle name="40% - Accent2 8 6" xfId="9023"/>
    <cellStyle name="40% - Accent2 9" xfId="366"/>
    <cellStyle name="40% - Accent2 9 2" xfId="6680"/>
    <cellStyle name="40% - Accent2 9 2 2" xfId="9024"/>
    <cellStyle name="40% - Accent2 9 2 2 2" xfId="9025"/>
    <cellStyle name="40% - Accent2 9 2 2 3" xfId="9026"/>
    <cellStyle name="40% - Accent2 9 2 3" xfId="9027"/>
    <cellStyle name="40% - Accent2 9 2 4" xfId="9028"/>
    <cellStyle name="40% - Accent2 9 3" xfId="9029"/>
    <cellStyle name="40% - Accent2 9 3 2" xfId="9030"/>
    <cellStyle name="40% - Accent2 9 3 3" xfId="9031"/>
    <cellStyle name="40% - Accent2 9 4" xfId="9032"/>
    <cellStyle name="40% - Accent2 9 4 2" xfId="9033"/>
    <cellStyle name="40% - Accent2 9 4 3" xfId="9034"/>
    <cellStyle name="40% - Accent2 9 5" xfId="9035"/>
    <cellStyle name="40% - Accent2 9 6" xfId="9036"/>
    <cellStyle name="40% - Accent3 10" xfId="367"/>
    <cellStyle name="40% - Accent3 10 2" xfId="6681"/>
    <cellStyle name="40% - Accent3 10 2 2" xfId="9037"/>
    <cellStyle name="40% - Accent3 10 2 2 2" xfId="9038"/>
    <cellStyle name="40% - Accent3 10 2 2 3" xfId="9039"/>
    <cellStyle name="40% - Accent3 10 2 3" xfId="9040"/>
    <cellStyle name="40% - Accent3 10 2 4" xfId="9041"/>
    <cellStyle name="40% - Accent3 10 3" xfId="9042"/>
    <cellStyle name="40% - Accent3 10 3 2" xfId="9043"/>
    <cellStyle name="40% - Accent3 10 3 3" xfId="9044"/>
    <cellStyle name="40% - Accent3 10 4" xfId="9045"/>
    <cellStyle name="40% - Accent3 10 4 2" xfId="9046"/>
    <cellStyle name="40% - Accent3 10 4 3" xfId="9047"/>
    <cellStyle name="40% - Accent3 10 5" xfId="9048"/>
    <cellStyle name="40% - Accent3 10 6" xfId="9049"/>
    <cellStyle name="40% - Accent3 11" xfId="368"/>
    <cellStyle name="40% - Accent3 11 2" xfId="6682"/>
    <cellStyle name="40% - Accent3 11 2 2" xfId="9050"/>
    <cellStyle name="40% - Accent3 11 2 2 2" xfId="9051"/>
    <cellStyle name="40% - Accent3 11 2 2 3" xfId="9052"/>
    <cellStyle name="40% - Accent3 11 2 3" xfId="9053"/>
    <cellStyle name="40% - Accent3 11 2 4" xfId="9054"/>
    <cellStyle name="40% - Accent3 11 3" xfId="9055"/>
    <cellStyle name="40% - Accent3 11 3 2" xfId="9056"/>
    <cellStyle name="40% - Accent3 11 3 3" xfId="9057"/>
    <cellStyle name="40% - Accent3 11 4" xfId="9058"/>
    <cellStyle name="40% - Accent3 11 4 2" xfId="9059"/>
    <cellStyle name="40% - Accent3 11 4 3" xfId="9060"/>
    <cellStyle name="40% - Accent3 11 5" xfId="9061"/>
    <cellStyle name="40% - Accent3 11 6" xfId="9062"/>
    <cellStyle name="40% - Accent3 12" xfId="369"/>
    <cellStyle name="40% - Accent3 12 2" xfId="6683"/>
    <cellStyle name="40% - Accent3 12 2 2" xfId="9063"/>
    <cellStyle name="40% - Accent3 12 2 2 2" xfId="9064"/>
    <cellStyle name="40% - Accent3 12 2 2 3" xfId="9065"/>
    <cellStyle name="40% - Accent3 12 2 3" xfId="9066"/>
    <cellStyle name="40% - Accent3 12 2 4" xfId="9067"/>
    <cellStyle name="40% - Accent3 12 3" xfId="9068"/>
    <cellStyle name="40% - Accent3 12 3 2" xfId="9069"/>
    <cellStyle name="40% - Accent3 12 3 3" xfId="9070"/>
    <cellStyle name="40% - Accent3 12 4" xfId="9071"/>
    <cellStyle name="40% - Accent3 12 4 2" xfId="9072"/>
    <cellStyle name="40% - Accent3 12 4 3" xfId="9073"/>
    <cellStyle name="40% - Accent3 12 5" xfId="9074"/>
    <cellStyle name="40% - Accent3 12 6" xfId="9075"/>
    <cellStyle name="40% - Accent3 13" xfId="370"/>
    <cellStyle name="40% - Accent3 13 2" xfId="6684"/>
    <cellStyle name="40% - Accent3 13 2 2" xfId="9076"/>
    <cellStyle name="40% - Accent3 13 2 2 2" xfId="9077"/>
    <cellStyle name="40% - Accent3 13 2 2 3" xfId="9078"/>
    <cellStyle name="40% - Accent3 13 2 3" xfId="9079"/>
    <cellStyle name="40% - Accent3 13 2 4" xfId="9080"/>
    <cellStyle name="40% - Accent3 13 3" xfId="9081"/>
    <cellStyle name="40% - Accent3 13 3 2" xfId="9082"/>
    <cellStyle name="40% - Accent3 13 3 3" xfId="9083"/>
    <cellStyle name="40% - Accent3 13 4" xfId="9084"/>
    <cellStyle name="40% - Accent3 13 4 2" xfId="9085"/>
    <cellStyle name="40% - Accent3 13 4 3" xfId="9086"/>
    <cellStyle name="40% - Accent3 13 5" xfId="9087"/>
    <cellStyle name="40% - Accent3 13 6" xfId="9088"/>
    <cellStyle name="40% - Accent3 14" xfId="371"/>
    <cellStyle name="40% - Accent3 14 2" xfId="6685"/>
    <cellStyle name="40% - Accent3 14 2 2" xfId="9089"/>
    <cellStyle name="40% - Accent3 14 2 2 2" xfId="9090"/>
    <cellStyle name="40% - Accent3 14 2 2 3" xfId="9091"/>
    <cellStyle name="40% - Accent3 14 2 3" xfId="9092"/>
    <cellStyle name="40% - Accent3 14 2 4" xfId="9093"/>
    <cellStyle name="40% - Accent3 14 3" xfId="9094"/>
    <cellStyle name="40% - Accent3 14 3 2" xfId="9095"/>
    <cellStyle name="40% - Accent3 14 3 3" xfId="9096"/>
    <cellStyle name="40% - Accent3 14 4" xfId="9097"/>
    <cellStyle name="40% - Accent3 14 4 2" xfId="9098"/>
    <cellStyle name="40% - Accent3 14 4 3" xfId="9099"/>
    <cellStyle name="40% - Accent3 14 5" xfId="9100"/>
    <cellStyle name="40% - Accent3 14 6" xfId="9101"/>
    <cellStyle name="40% - Accent3 15" xfId="372"/>
    <cellStyle name="40% - Accent3 15 2" xfId="6686"/>
    <cellStyle name="40% - Accent3 15 2 2" xfId="9102"/>
    <cellStyle name="40% - Accent3 15 2 2 2" xfId="9103"/>
    <cellStyle name="40% - Accent3 15 2 2 3" xfId="9104"/>
    <cellStyle name="40% - Accent3 15 2 3" xfId="9105"/>
    <cellStyle name="40% - Accent3 15 2 4" xfId="9106"/>
    <cellStyle name="40% - Accent3 15 3" xfId="9107"/>
    <cellStyle name="40% - Accent3 15 3 2" xfId="9108"/>
    <cellStyle name="40% - Accent3 15 3 3" xfId="9109"/>
    <cellStyle name="40% - Accent3 15 4" xfId="9110"/>
    <cellStyle name="40% - Accent3 15 4 2" xfId="9111"/>
    <cellStyle name="40% - Accent3 15 4 3" xfId="9112"/>
    <cellStyle name="40% - Accent3 15 5" xfId="9113"/>
    <cellStyle name="40% - Accent3 15 6" xfId="9114"/>
    <cellStyle name="40% - Accent3 16" xfId="373"/>
    <cellStyle name="40% - Accent3 16 2" xfId="6687"/>
    <cellStyle name="40% - Accent3 16 2 2" xfId="9115"/>
    <cellStyle name="40% - Accent3 16 2 2 2" xfId="9116"/>
    <cellStyle name="40% - Accent3 16 2 2 3" xfId="9117"/>
    <cellStyle name="40% - Accent3 16 2 3" xfId="9118"/>
    <cellStyle name="40% - Accent3 16 2 4" xfId="9119"/>
    <cellStyle name="40% - Accent3 16 3" xfId="9120"/>
    <cellStyle name="40% - Accent3 16 3 2" xfId="9121"/>
    <cellStyle name="40% - Accent3 16 3 3" xfId="9122"/>
    <cellStyle name="40% - Accent3 16 4" xfId="9123"/>
    <cellStyle name="40% - Accent3 16 4 2" xfId="9124"/>
    <cellStyle name="40% - Accent3 16 4 3" xfId="9125"/>
    <cellStyle name="40% - Accent3 16 5" xfId="9126"/>
    <cellStyle name="40% - Accent3 16 6" xfId="9127"/>
    <cellStyle name="40% - Accent3 17" xfId="374"/>
    <cellStyle name="40% - Accent3 17 2" xfId="6688"/>
    <cellStyle name="40% - Accent3 17 2 2" xfId="9128"/>
    <cellStyle name="40% - Accent3 17 2 2 2" xfId="9129"/>
    <cellStyle name="40% - Accent3 17 2 2 3" xfId="9130"/>
    <cellStyle name="40% - Accent3 17 2 3" xfId="9131"/>
    <cellStyle name="40% - Accent3 17 2 4" xfId="9132"/>
    <cellStyle name="40% - Accent3 17 3" xfId="9133"/>
    <cellStyle name="40% - Accent3 17 3 2" xfId="9134"/>
    <cellStyle name="40% - Accent3 17 3 3" xfId="9135"/>
    <cellStyle name="40% - Accent3 17 4" xfId="9136"/>
    <cellStyle name="40% - Accent3 17 4 2" xfId="9137"/>
    <cellStyle name="40% - Accent3 17 4 3" xfId="9138"/>
    <cellStyle name="40% - Accent3 17 5" xfId="9139"/>
    <cellStyle name="40% - Accent3 17 6" xfId="9140"/>
    <cellStyle name="40% - Accent3 18" xfId="375"/>
    <cellStyle name="40% - Accent3 18 2" xfId="6689"/>
    <cellStyle name="40% - Accent3 18 2 2" xfId="9141"/>
    <cellStyle name="40% - Accent3 18 2 2 2" xfId="9142"/>
    <cellStyle name="40% - Accent3 18 2 2 3" xfId="9143"/>
    <cellStyle name="40% - Accent3 18 2 3" xfId="9144"/>
    <cellStyle name="40% - Accent3 18 2 4" xfId="9145"/>
    <cellStyle name="40% - Accent3 18 3" xfId="9146"/>
    <cellStyle name="40% - Accent3 18 3 2" xfId="9147"/>
    <cellStyle name="40% - Accent3 18 3 3" xfId="9148"/>
    <cellStyle name="40% - Accent3 18 4" xfId="9149"/>
    <cellStyle name="40% - Accent3 18 4 2" xfId="9150"/>
    <cellStyle name="40% - Accent3 18 4 3" xfId="9151"/>
    <cellStyle name="40% - Accent3 18 5" xfId="9152"/>
    <cellStyle name="40% - Accent3 18 6" xfId="9153"/>
    <cellStyle name="40% - Accent3 19" xfId="376"/>
    <cellStyle name="40% - Accent3 19 2" xfId="6690"/>
    <cellStyle name="40% - Accent3 19 2 2" xfId="9154"/>
    <cellStyle name="40% - Accent3 19 2 2 2" xfId="9155"/>
    <cellStyle name="40% - Accent3 19 2 2 3" xfId="9156"/>
    <cellStyle name="40% - Accent3 19 2 3" xfId="9157"/>
    <cellStyle name="40% - Accent3 19 2 4" xfId="9158"/>
    <cellStyle name="40% - Accent3 19 3" xfId="9159"/>
    <cellStyle name="40% - Accent3 19 3 2" xfId="9160"/>
    <cellStyle name="40% - Accent3 19 3 3" xfId="9161"/>
    <cellStyle name="40% - Accent3 19 4" xfId="9162"/>
    <cellStyle name="40% - Accent3 19 4 2" xfId="9163"/>
    <cellStyle name="40% - Accent3 19 4 3" xfId="9164"/>
    <cellStyle name="40% - Accent3 19 5" xfId="9165"/>
    <cellStyle name="40% - Accent3 19 6" xfId="9166"/>
    <cellStyle name="40% - Accent3 2" xfId="377"/>
    <cellStyle name="40% - Accent3 2 2" xfId="378"/>
    <cellStyle name="40% - Accent3 2 3" xfId="379"/>
    <cellStyle name="40% - Accent3 2 3 2" xfId="6691"/>
    <cellStyle name="40% - Accent3 2 3 2 2" xfId="9167"/>
    <cellStyle name="40% - Accent3 2 3 2 2 2" xfId="9168"/>
    <cellStyle name="40% - Accent3 2 3 2 2 3" xfId="9169"/>
    <cellStyle name="40% - Accent3 2 3 2 3" xfId="9170"/>
    <cellStyle name="40% - Accent3 2 3 2 4" xfId="9171"/>
    <cellStyle name="40% - Accent3 2 3 3" xfId="9172"/>
    <cellStyle name="40% - Accent3 2 3 3 2" xfId="9173"/>
    <cellStyle name="40% - Accent3 2 3 3 3" xfId="9174"/>
    <cellStyle name="40% - Accent3 2 3 4" xfId="9175"/>
    <cellStyle name="40% - Accent3 2 3 4 2" xfId="9176"/>
    <cellStyle name="40% - Accent3 2 3 4 3" xfId="9177"/>
    <cellStyle name="40% - Accent3 2 3 5" xfId="9178"/>
    <cellStyle name="40% - Accent3 2 3 6" xfId="9179"/>
    <cellStyle name="40% - Accent3 20" xfId="380"/>
    <cellStyle name="40% - Accent3 20 2" xfId="6692"/>
    <cellStyle name="40% - Accent3 20 2 2" xfId="9180"/>
    <cellStyle name="40% - Accent3 20 2 2 2" xfId="9181"/>
    <cellStyle name="40% - Accent3 20 2 2 3" xfId="9182"/>
    <cellStyle name="40% - Accent3 20 2 3" xfId="9183"/>
    <cellStyle name="40% - Accent3 20 2 4" xfId="9184"/>
    <cellStyle name="40% - Accent3 20 3" xfId="9185"/>
    <cellStyle name="40% - Accent3 20 3 2" xfId="9186"/>
    <cellStyle name="40% - Accent3 20 3 3" xfId="9187"/>
    <cellStyle name="40% - Accent3 20 4" xfId="9188"/>
    <cellStyle name="40% - Accent3 20 4 2" xfId="9189"/>
    <cellStyle name="40% - Accent3 20 4 3" xfId="9190"/>
    <cellStyle name="40% - Accent3 20 5" xfId="9191"/>
    <cellStyle name="40% - Accent3 20 6" xfId="9192"/>
    <cellStyle name="40% - Accent3 21" xfId="381"/>
    <cellStyle name="40% - Accent3 22" xfId="382"/>
    <cellStyle name="40% - Accent3 22 2" xfId="6693"/>
    <cellStyle name="40% - Accent3 22 2 2" xfId="9193"/>
    <cellStyle name="40% - Accent3 22 2 2 2" xfId="9194"/>
    <cellStyle name="40% - Accent3 22 2 2 3" xfId="9195"/>
    <cellStyle name="40% - Accent3 22 2 3" xfId="9196"/>
    <cellStyle name="40% - Accent3 22 2 4" xfId="9197"/>
    <cellStyle name="40% - Accent3 22 3" xfId="9198"/>
    <cellStyle name="40% - Accent3 22 3 2" xfId="9199"/>
    <cellStyle name="40% - Accent3 22 3 3" xfId="9200"/>
    <cellStyle name="40% - Accent3 22 4" xfId="9201"/>
    <cellStyle name="40% - Accent3 22 4 2" xfId="9202"/>
    <cellStyle name="40% - Accent3 22 4 3" xfId="9203"/>
    <cellStyle name="40% - Accent3 22 5" xfId="9204"/>
    <cellStyle name="40% - Accent3 22 6" xfId="9205"/>
    <cellStyle name="40% - Accent3 23" xfId="4091"/>
    <cellStyle name="40% - Accent3 23 2" xfId="9206"/>
    <cellStyle name="40% - Accent3 23 2 2" xfId="9207"/>
    <cellStyle name="40% - Accent3 23 2 3" xfId="9208"/>
    <cellStyle name="40% - Accent3 23 3" xfId="9209"/>
    <cellStyle name="40% - Accent3 23 4" xfId="9210"/>
    <cellStyle name="40% - Accent3 24" xfId="4092"/>
    <cellStyle name="40% - Accent3 24 2" xfId="9211"/>
    <cellStyle name="40% - Accent3 24 3" xfId="9212"/>
    <cellStyle name="40% - Accent3 25" xfId="4093"/>
    <cellStyle name="40% - Accent3 25 2" xfId="9213"/>
    <cellStyle name="40% - Accent3 25 3" xfId="9214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4"/>
    <cellStyle name="40% - Accent3 3 3 2 2" xfId="9215"/>
    <cellStyle name="40% - Accent3 3 3 2 2 2" xfId="9216"/>
    <cellStyle name="40% - Accent3 3 3 2 2 3" xfId="9217"/>
    <cellStyle name="40% - Accent3 3 3 2 3" xfId="9218"/>
    <cellStyle name="40% - Accent3 3 3 2 4" xfId="9219"/>
    <cellStyle name="40% - Accent3 3 3 3" xfId="9220"/>
    <cellStyle name="40% - Accent3 3 3 3 2" xfId="9221"/>
    <cellStyle name="40% - Accent3 3 3 3 3" xfId="9222"/>
    <cellStyle name="40% - Accent3 3 3 4" xfId="9223"/>
    <cellStyle name="40% - Accent3 3 3 4 2" xfId="9224"/>
    <cellStyle name="40% - Accent3 3 3 4 3" xfId="9225"/>
    <cellStyle name="40% - Accent3 3 3 5" xfId="9226"/>
    <cellStyle name="40% - Accent3 3 3 6" xfId="9227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8"/>
    <cellStyle name="40% - Accent3 4 2 2 2 2" xfId="9229"/>
    <cellStyle name="40% - Accent3 4 2 2 2 3" xfId="9230"/>
    <cellStyle name="40% - Accent3 4 2 2 3" xfId="9231"/>
    <cellStyle name="40% - Accent3 4 2 2 4" xfId="9232"/>
    <cellStyle name="40% - Accent3 4 2 3" xfId="4109"/>
    <cellStyle name="40% - Accent3 4 2 3 2" xfId="9233"/>
    <cellStyle name="40% - Accent3 4 2 3 3" xfId="9234"/>
    <cellStyle name="40% - Accent3 4 2 4" xfId="9235"/>
    <cellStyle name="40% - Accent3 4 2 4 2" xfId="9236"/>
    <cellStyle name="40% - Accent3 4 2 4 3" xfId="9237"/>
    <cellStyle name="40% - Accent3 4 2 5" xfId="9238"/>
    <cellStyle name="40% - Accent3 4 2 6" xfId="9239"/>
    <cellStyle name="40% - Accent3 4 3" xfId="4110"/>
    <cellStyle name="40% - Accent3 4 3 2" xfId="4111"/>
    <cellStyle name="40% - Accent3 4 3 2 2" xfId="9240"/>
    <cellStyle name="40% - Accent3 4 3 2 3" xfId="9241"/>
    <cellStyle name="40% - Accent3 4 3 3" xfId="9242"/>
    <cellStyle name="40% - Accent3 4 3 4" xfId="9243"/>
    <cellStyle name="40% - Accent3 4 4" xfId="4112"/>
    <cellStyle name="40% - Accent3 4 4 2" xfId="9244"/>
    <cellStyle name="40% - Accent3 4 4 3" xfId="9245"/>
    <cellStyle name="40% - Accent3 4 5" xfId="4113"/>
    <cellStyle name="40% - Accent3 4 5 2" xfId="9246"/>
    <cellStyle name="40% - Accent3 4 5 3" xfId="9247"/>
    <cellStyle name="40% - Accent3 4 6" xfId="9248"/>
    <cellStyle name="40% - Accent3 4 7" xfId="9249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5"/>
    <cellStyle name="40% - Accent3 5 2 2" xfId="9250"/>
    <cellStyle name="40% - Accent3 5 2 2 2" xfId="9251"/>
    <cellStyle name="40% - Accent3 5 2 2 3" xfId="9252"/>
    <cellStyle name="40% - Accent3 5 2 3" xfId="9253"/>
    <cellStyle name="40% - Accent3 5 2 4" xfId="9254"/>
    <cellStyle name="40% - Accent3 5 3" xfId="9255"/>
    <cellStyle name="40% - Accent3 5 3 2" xfId="9256"/>
    <cellStyle name="40% - Accent3 5 3 3" xfId="9257"/>
    <cellStyle name="40% - Accent3 5 4" xfId="9258"/>
    <cellStyle name="40% - Accent3 5 4 2" xfId="9259"/>
    <cellStyle name="40% - Accent3 5 4 3" xfId="9260"/>
    <cellStyle name="40% - Accent3 5 5" xfId="9261"/>
    <cellStyle name="40% - Accent3 5 6" xfId="9262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6"/>
    <cellStyle name="40% - Accent3 6 2 2" xfId="9263"/>
    <cellStyle name="40% - Accent3 6 2 2 2" xfId="9264"/>
    <cellStyle name="40% - Accent3 6 2 2 3" xfId="9265"/>
    <cellStyle name="40% - Accent3 6 2 3" xfId="9266"/>
    <cellStyle name="40% - Accent3 6 2 4" xfId="9267"/>
    <cellStyle name="40% - Accent3 6 3" xfId="9268"/>
    <cellStyle name="40% - Accent3 6 3 2" xfId="9269"/>
    <cellStyle name="40% - Accent3 6 3 3" xfId="9270"/>
    <cellStyle name="40% - Accent3 6 4" xfId="9271"/>
    <cellStyle name="40% - Accent3 6 4 2" xfId="9272"/>
    <cellStyle name="40% - Accent3 6 4 3" xfId="9273"/>
    <cellStyle name="40% - Accent3 6 5" xfId="9274"/>
    <cellStyle name="40% - Accent3 6 6" xfId="9275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7"/>
    <cellStyle name="40% - Accent3 7 2 2" xfId="9276"/>
    <cellStyle name="40% - Accent3 7 2 2 2" xfId="9277"/>
    <cellStyle name="40% - Accent3 7 2 2 3" xfId="9278"/>
    <cellStyle name="40% - Accent3 7 2 3" xfId="9279"/>
    <cellStyle name="40% - Accent3 7 2 4" xfId="9280"/>
    <cellStyle name="40% - Accent3 7 3" xfId="9281"/>
    <cellStyle name="40% - Accent3 7 3 2" xfId="9282"/>
    <cellStyle name="40% - Accent3 7 3 3" xfId="9283"/>
    <cellStyle name="40% - Accent3 7 4" xfId="9284"/>
    <cellStyle name="40% - Accent3 7 4 2" xfId="9285"/>
    <cellStyle name="40% - Accent3 7 4 3" xfId="9286"/>
    <cellStyle name="40% - Accent3 7 5" xfId="9287"/>
    <cellStyle name="40% - Accent3 7 6" xfId="9288"/>
    <cellStyle name="40% - Accent3 8" xfId="391"/>
    <cellStyle name="40% - Accent3 8 2" xfId="6698"/>
    <cellStyle name="40% - Accent3 8 2 2" xfId="9289"/>
    <cellStyle name="40% - Accent3 8 2 2 2" xfId="9290"/>
    <cellStyle name="40% - Accent3 8 2 2 3" xfId="9291"/>
    <cellStyle name="40% - Accent3 8 2 3" xfId="9292"/>
    <cellStyle name="40% - Accent3 8 2 4" xfId="9293"/>
    <cellStyle name="40% - Accent3 8 3" xfId="9294"/>
    <cellStyle name="40% - Accent3 8 3 2" xfId="9295"/>
    <cellStyle name="40% - Accent3 8 3 3" xfId="9296"/>
    <cellStyle name="40% - Accent3 8 4" xfId="9297"/>
    <cellStyle name="40% - Accent3 8 4 2" xfId="9298"/>
    <cellStyle name="40% - Accent3 8 4 3" xfId="9299"/>
    <cellStyle name="40% - Accent3 8 5" xfId="9300"/>
    <cellStyle name="40% - Accent3 8 6" xfId="9301"/>
    <cellStyle name="40% - Accent3 9" xfId="392"/>
    <cellStyle name="40% - Accent3 9 2" xfId="6699"/>
    <cellStyle name="40% - Accent3 9 2 2" xfId="9302"/>
    <cellStyle name="40% - Accent3 9 2 2 2" xfId="9303"/>
    <cellStyle name="40% - Accent3 9 2 2 3" xfId="9304"/>
    <cellStyle name="40% - Accent3 9 2 3" xfId="9305"/>
    <cellStyle name="40% - Accent3 9 2 4" xfId="9306"/>
    <cellStyle name="40% - Accent3 9 3" xfId="9307"/>
    <cellStyle name="40% - Accent3 9 3 2" xfId="9308"/>
    <cellStyle name="40% - Accent3 9 3 3" xfId="9309"/>
    <cellStyle name="40% - Accent3 9 4" xfId="9310"/>
    <cellStyle name="40% - Accent3 9 4 2" xfId="9311"/>
    <cellStyle name="40% - Accent3 9 4 3" xfId="9312"/>
    <cellStyle name="40% - Accent3 9 5" xfId="9313"/>
    <cellStyle name="40% - Accent3 9 6" xfId="9314"/>
    <cellStyle name="40% - Accent4 10" xfId="393"/>
    <cellStyle name="40% - Accent4 10 2" xfId="6700"/>
    <cellStyle name="40% - Accent4 10 2 2" xfId="9315"/>
    <cellStyle name="40% - Accent4 10 2 2 2" xfId="9316"/>
    <cellStyle name="40% - Accent4 10 2 2 3" xfId="9317"/>
    <cellStyle name="40% - Accent4 10 2 3" xfId="9318"/>
    <cellStyle name="40% - Accent4 10 2 4" xfId="9319"/>
    <cellStyle name="40% - Accent4 10 3" xfId="9320"/>
    <cellStyle name="40% - Accent4 10 3 2" xfId="9321"/>
    <cellStyle name="40% - Accent4 10 3 3" xfId="9322"/>
    <cellStyle name="40% - Accent4 10 4" xfId="9323"/>
    <cellStyle name="40% - Accent4 10 4 2" xfId="9324"/>
    <cellStyle name="40% - Accent4 10 4 3" xfId="9325"/>
    <cellStyle name="40% - Accent4 10 5" xfId="9326"/>
    <cellStyle name="40% - Accent4 10 6" xfId="9327"/>
    <cellStyle name="40% - Accent4 11" xfId="394"/>
    <cellStyle name="40% - Accent4 11 2" xfId="6701"/>
    <cellStyle name="40% - Accent4 11 2 2" xfId="9328"/>
    <cellStyle name="40% - Accent4 11 2 2 2" xfId="9329"/>
    <cellStyle name="40% - Accent4 11 2 2 3" xfId="9330"/>
    <cellStyle name="40% - Accent4 11 2 3" xfId="9331"/>
    <cellStyle name="40% - Accent4 11 2 4" xfId="9332"/>
    <cellStyle name="40% - Accent4 11 3" xfId="9333"/>
    <cellStyle name="40% - Accent4 11 3 2" xfId="9334"/>
    <cellStyle name="40% - Accent4 11 3 3" xfId="9335"/>
    <cellStyle name="40% - Accent4 11 4" xfId="9336"/>
    <cellStyle name="40% - Accent4 11 4 2" xfId="9337"/>
    <cellStyle name="40% - Accent4 11 4 3" xfId="9338"/>
    <cellStyle name="40% - Accent4 11 5" xfId="9339"/>
    <cellStyle name="40% - Accent4 11 6" xfId="9340"/>
    <cellStyle name="40% - Accent4 12" xfId="395"/>
    <cellStyle name="40% - Accent4 12 2" xfId="6702"/>
    <cellStyle name="40% - Accent4 12 2 2" xfId="9341"/>
    <cellStyle name="40% - Accent4 12 2 2 2" xfId="9342"/>
    <cellStyle name="40% - Accent4 12 2 2 3" xfId="9343"/>
    <cellStyle name="40% - Accent4 12 2 3" xfId="9344"/>
    <cellStyle name="40% - Accent4 12 2 4" xfId="9345"/>
    <cellStyle name="40% - Accent4 12 3" xfId="9346"/>
    <cellStyle name="40% - Accent4 12 3 2" xfId="9347"/>
    <cellStyle name="40% - Accent4 12 3 3" xfId="9348"/>
    <cellStyle name="40% - Accent4 12 4" xfId="9349"/>
    <cellStyle name="40% - Accent4 12 4 2" xfId="9350"/>
    <cellStyle name="40% - Accent4 12 4 3" xfId="9351"/>
    <cellStyle name="40% - Accent4 12 5" xfId="9352"/>
    <cellStyle name="40% - Accent4 12 6" xfId="9353"/>
    <cellStyle name="40% - Accent4 13" xfId="396"/>
    <cellStyle name="40% - Accent4 13 2" xfId="6703"/>
    <cellStyle name="40% - Accent4 13 2 2" xfId="9354"/>
    <cellStyle name="40% - Accent4 13 2 2 2" xfId="9355"/>
    <cellStyle name="40% - Accent4 13 2 2 3" xfId="9356"/>
    <cellStyle name="40% - Accent4 13 2 3" xfId="9357"/>
    <cellStyle name="40% - Accent4 13 2 4" xfId="9358"/>
    <cellStyle name="40% - Accent4 13 3" xfId="9359"/>
    <cellStyle name="40% - Accent4 13 3 2" xfId="9360"/>
    <cellStyle name="40% - Accent4 13 3 3" xfId="9361"/>
    <cellStyle name="40% - Accent4 13 4" xfId="9362"/>
    <cellStyle name="40% - Accent4 13 4 2" xfId="9363"/>
    <cellStyle name="40% - Accent4 13 4 3" xfId="9364"/>
    <cellStyle name="40% - Accent4 13 5" xfId="9365"/>
    <cellStyle name="40% - Accent4 13 6" xfId="9366"/>
    <cellStyle name="40% - Accent4 14" xfId="397"/>
    <cellStyle name="40% - Accent4 14 2" xfId="6704"/>
    <cellStyle name="40% - Accent4 14 2 2" xfId="9367"/>
    <cellStyle name="40% - Accent4 14 2 2 2" xfId="9368"/>
    <cellStyle name="40% - Accent4 14 2 2 3" xfId="9369"/>
    <cellStyle name="40% - Accent4 14 2 3" xfId="9370"/>
    <cellStyle name="40% - Accent4 14 2 4" xfId="9371"/>
    <cellStyle name="40% - Accent4 14 3" xfId="9372"/>
    <cellStyle name="40% - Accent4 14 3 2" xfId="9373"/>
    <cellStyle name="40% - Accent4 14 3 3" xfId="9374"/>
    <cellStyle name="40% - Accent4 14 4" xfId="9375"/>
    <cellStyle name="40% - Accent4 14 4 2" xfId="9376"/>
    <cellStyle name="40% - Accent4 14 4 3" xfId="9377"/>
    <cellStyle name="40% - Accent4 14 5" xfId="9378"/>
    <cellStyle name="40% - Accent4 14 6" xfId="9379"/>
    <cellStyle name="40% - Accent4 15" xfId="398"/>
    <cellStyle name="40% - Accent4 15 2" xfId="6705"/>
    <cellStyle name="40% - Accent4 15 2 2" xfId="9380"/>
    <cellStyle name="40% - Accent4 15 2 2 2" xfId="9381"/>
    <cellStyle name="40% - Accent4 15 2 2 3" xfId="9382"/>
    <cellStyle name="40% - Accent4 15 2 3" xfId="9383"/>
    <cellStyle name="40% - Accent4 15 2 4" xfId="9384"/>
    <cellStyle name="40% - Accent4 15 3" xfId="9385"/>
    <cellStyle name="40% - Accent4 15 3 2" xfId="9386"/>
    <cellStyle name="40% - Accent4 15 3 3" xfId="9387"/>
    <cellStyle name="40% - Accent4 15 4" xfId="9388"/>
    <cellStyle name="40% - Accent4 15 4 2" xfId="9389"/>
    <cellStyle name="40% - Accent4 15 4 3" xfId="9390"/>
    <cellStyle name="40% - Accent4 15 5" xfId="9391"/>
    <cellStyle name="40% - Accent4 15 6" xfId="9392"/>
    <cellStyle name="40% - Accent4 16" xfId="399"/>
    <cellStyle name="40% - Accent4 16 2" xfId="6706"/>
    <cellStyle name="40% - Accent4 16 2 2" xfId="9393"/>
    <cellStyle name="40% - Accent4 16 2 2 2" xfId="9394"/>
    <cellStyle name="40% - Accent4 16 2 2 3" xfId="9395"/>
    <cellStyle name="40% - Accent4 16 2 3" xfId="9396"/>
    <cellStyle name="40% - Accent4 16 2 4" xfId="9397"/>
    <cellStyle name="40% - Accent4 16 3" xfId="9398"/>
    <cellStyle name="40% - Accent4 16 3 2" xfId="9399"/>
    <cellStyle name="40% - Accent4 16 3 3" xfId="9400"/>
    <cellStyle name="40% - Accent4 16 4" xfId="9401"/>
    <cellStyle name="40% - Accent4 16 4 2" xfId="9402"/>
    <cellStyle name="40% - Accent4 16 4 3" xfId="9403"/>
    <cellStyle name="40% - Accent4 16 5" xfId="9404"/>
    <cellStyle name="40% - Accent4 16 6" xfId="9405"/>
    <cellStyle name="40% - Accent4 17" xfId="400"/>
    <cellStyle name="40% - Accent4 17 2" xfId="6707"/>
    <cellStyle name="40% - Accent4 17 2 2" xfId="9406"/>
    <cellStyle name="40% - Accent4 17 2 2 2" xfId="9407"/>
    <cellStyle name="40% - Accent4 17 2 2 3" xfId="9408"/>
    <cellStyle name="40% - Accent4 17 2 3" xfId="9409"/>
    <cellStyle name="40% - Accent4 17 2 4" xfId="9410"/>
    <cellStyle name="40% - Accent4 17 3" xfId="9411"/>
    <cellStyle name="40% - Accent4 17 3 2" xfId="9412"/>
    <cellStyle name="40% - Accent4 17 3 3" xfId="9413"/>
    <cellStyle name="40% - Accent4 17 4" xfId="9414"/>
    <cellStyle name="40% - Accent4 17 4 2" xfId="9415"/>
    <cellStyle name="40% - Accent4 17 4 3" xfId="9416"/>
    <cellStyle name="40% - Accent4 17 5" xfId="9417"/>
    <cellStyle name="40% - Accent4 17 6" xfId="9418"/>
    <cellStyle name="40% - Accent4 18" xfId="401"/>
    <cellStyle name="40% - Accent4 18 2" xfId="6708"/>
    <cellStyle name="40% - Accent4 18 2 2" xfId="9419"/>
    <cellStyle name="40% - Accent4 18 2 2 2" xfId="9420"/>
    <cellStyle name="40% - Accent4 18 2 2 3" xfId="9421"/>
    <cellStyle name="40% - Accent4 18 2 3" xfId="9422"/>
    <cellStyle name="40% - Accent4 18 2 4" xfId="9423"/>
    <cellStyle name="40% - Accent4 18 3" xfId="9424"/>
    <cellStyle name="40% - Accent4 18 3 2" xfId="9425"/>
    <cellStyle name="40% - Accent4 18 3 3" xfId="9426"/>
    <cellStyle name="40% - Accent4 18 4" xfId="9427"/>
    <cellStyle name="40% - Accent4 18 4 2" xfId="9428"/>
    <cellStyle name="40% - Accent4 18 4 3" xfId="9429"/>
    <cellStyle name="40% - Accent4 18 5" xfId="9430"/>
    <cellStyle name="40% - Accent4 18 6" xfId="9431"/>
    <cellStyle name="40% - Accent4 19" xfId="402"/>
    <cellStyle name="40% - Accent4 19 2" xfId="6709"/>
    <cellStyle name="40% - Accent4 19 2 2" xfId="9432"/>
    <cellStyle name="40% - Accent4 19 2 2 2" xfId="9433"/>
    <cellStyle name="40% - Accent4 19 2 2 3" xfId="9434"/>
    <cellStyle name="40% - Accent4 19 2 3" xfId="9435"/>
    <cellStyle name="40% - Accent4 19 2 4" xfId="9436"/>
    <cellStyle name="40% - Accent4 19 3" xfId="9437"/>
    <cellStyle name="40% - Accent4 19 3 2" xfId="9438"/>
    <cellStyle name="40% - Accent4 19 3 3" xfId="9439"/>
    <cellStyle name="40% - Accent4 19 4" xfId="9440"/>
    <cellStyle name="40% - Accent4 19 4 2" xfId="9441"/>
    <cellStyle name="40% - Accent4 19 4 3" xfId="9442"/>
    <cellStyle name="40% - Accent4 19 5" xfId="9443"/>
    <cellStyle name="40% - Accent4 19 6" xfId="9444"/>
    <cellStyle name="40% - Accent4 2" xfId="403"/>
    <cellStyle name="40% - Accent4 2 2" xfId="404"/>
    <cellStyle name="40% - Accent4 2 3" xfId="405"/>
    <cellStyle name="40% - Accent4 2 3 2" xfId="6710"/>
    <cellStyle name="40% - Accent4 2 3 2 2" xfId="9445"/>
    <cellStyle name="40% - Accent4 2 3 2 2 2" xfId="9446"/>
    <cellStyle name="40% - Accent4 2 3 2 2 3" xfId="9447"/>
    <cellStyle name="40% - Accent4 2 3 2 3" xfId="9448"/>
    <cellStyle name="40% - Accent4 2 3 2 4" xfId="9449"/>
    <cellStyle name="40% - Accent4 2 3 3" xfId="9450"/>
    <cellStyle name="40% - Accent4 2 3 3 2" xfId="9451"/>
    <cellStyle name="40% - Accent4 2 3 3 3" xfId="9452"/>
    <cellStyle name="40% - Accent4 2 3 4" xfId="9453"/>
    <cellStyle name="40% - Accent4 2 3 4 2" xfId="9454"/>
    <cellStyle name="40% - Accent4 2 3 4 3" xfId="9455"/>
    <cellStyle name="40% - Accent4 2 3 5" xfId="9456"/>
    <cellStyle name="40% - Accent4 2 3 6" xfId="9457"/>
    <cellStyle name="40% - Accent4 20" xfId="406"/>
    <cellStyle name="40% - Accent4 20 2" xfId="6711"/>
    <cellStyle name="40% - Accent4 20 2 2" xfId="9458"/>
    <cellStyle name="40% - Accent4 20 2 2 2" xfId="9459"/>
    <cellStyle name="40% - Accent4 20 2 2 3" xfId="9460"/>
    <cellStyle name="40% - Accent4 20 2 3" xfId="9461"/>
    <cellStyle name="40% - Accent4 20 2 4" xfId="9462"/>
    <cellStyle name="40% - Accent4 20 3" xfId="9463"/>
    <cellStyle name="40% - Accent4 20 3 2" xfId="9464"/>
    <cellStyle name="40% - Accent4 20 3 3" xfId="9465"/>
    <cellStyle name="40% - Accent4 20 4" xfId="9466"/>
    <cellStyle name="40% - Accent4 20 4 2" xfId="9467"/>
    <cellStyle name="40% - Accent4 20 4 3" xfId="9468"/>
    <cellStyle name="40% - Accent4 20 5" xfId="9469"/>
    <cellStyle name="40% - Accent4 20 6" xfId="9470"/>
    <cellStyle name="40% - Accent4 21" xfId="407"/>
    <cellStyle name="40% - Accent4 22" xfId="408"/>
    <cellStyle name="40% - Accent4 22 2" xfId="6712"/>
    <cellStyle name="40% - Accent4 22 2 2" xfId="9471"/>
    <cellStyle name="40% - Accent4 22 2 2 2" xfId="9472"/>
    <cellStyle name="40% - Accent4 22 2 2 3" xfId="9473"/>
    <cellStyle name="40% - Accent4 22 2 3" xfId="9474"/>
    <cellStyle name="40% - Accent4 22 2 4" xfId="9475"/>
    <cellStyle name="40% - Accent4 22 3" xfId="9476"/>
    <cellStyle name="40% - Accent4 22 3 2" xfId="9477"/>
    <cellStyle name="40% - Accent4 22 3 3" xfId="9478"/>
    <cellStyle name="40% - Accent4 22 4" xfId="9479"/>
    <cellStyle name="40% - Accent4 22 4 2" xfId="9480"/>
    <cellStyle name="40% - Accent4 22 4 3" xfId="9481"/>
    <cellStyle name="40% - Accent4 22 5" xfId="9482"/>
    <cellStyle name="40% - Accent4 22 6" xfId="9483"/>
    <cellStyle name="40% - Accent4 23" xfId="4139"/>
    <cellStyle name="40% - Accent4 23 2" xfId="9484"/>
    <cellStyle name="40% - Accent4 23 2 2" xfId="9485"/>
    <cellStyle name="40% - Accent4 23 2 3" xfId="9486"/>
    <cellStyle name="40% - Accent4 23 3" xfId="9487"/>
    <cellStyle name="40% - Accent4 23 4" xfId="9488"/>
    <cellStyle name="40% - Accent4 24" xfId="4140"/>
    <cellStyle name="40% - Accent4 24 2" xfId="9489"/>
    <cellStyle name="40% - Accent4 24 3" xfId="9490"/>
    <cellStyle name="40% - Accent4 25" xfId="4141"/>
    <cellStyle name="40% - Accent4 25 2" xfId="9491"/>
    <cellStyle name="40% - Accent4 25 3" xfId="9492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3"/>
    <cellStyle name="40% - Accent4 3 3 2 2" xfId="9493"/>
    <cellStyle name="40% - Accent4 3 3 2 2 2" xfId="9494"/>
    <cellStyle name="40% - Accent4 3 3 2 2 3" xfId="9495"/>
    <cellStyle name="40% - Accent4 3 3 2 3" xfId="9496"/>
    <cellStyle name="40% - Accent4 3 3 2 4" xfId="9497"/>
    <cellStyle name="40% - Accent4 3 3 3" xfId="9498"/>
    <cellStyle name="40% - Accent4 3 3 3 2" xfId="9499"/>
    <cellStyle name="40% - Accent4 3 3 3 3" xfId="9500"/>
    <cellStyle name="40% - Accent4 3 3 4" xfId="9501"/>
    <cellStyle name="40% - Accent4 3 3 4 2" xfId="9502"/>
    <cellStyle name="40% - Accent4 3 3 4 3" xfId="9503"/>
    <cellStyle name="40% - Accent4 3 3 5" xfId="9504"/>
    <cellStyle name="40% - Accent4 3 3 6" xfId="9505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6"/>
    <cellStyle name="40% - Accent4 4 2 2 2 2" xfId="9507"/>
    <cellStyle name="40% - Accent4 4 2 2 2 3" xfId="9508"/>
    <cellStyle name="40% - Accent4 4 2 2 3" xfId="9509"/>
    <cellStyle name="40% - Accent4 4 2 2 4" xfId="9510"/>
    <cellStyle name="40% - Accent4 4 2 3" xfId="4157"/>
    <cellStyle name="40% - Accent4 4 2 3 2" xfId="9511"/>
    <cellStyle name="40% - Accent4 4 2 3 3" xfId="9512"/>
    <cellStyle name="40% - Accent4 4 2 4" xfId="9513"/>
    <cellStyle name="40% - Accent4 4 2 4 2" xfId="9514"/>
    <cellStyle name="40% - Accent4 4 2 4 3" xfId="9515"/>
    <cellStyle name="40% - Accent4 4 2 5" xfId="9516"/>
    <cellStyle name="40% - Accent4 4 2 6" xfId="9517"/>
    <cellStyle name="40% - Accent4 4 3" xfId="4158"/>
    <cellStyle name="40% - Accent4 4 3 2" xfId="4159"/>
    <cellStyle name="40% - Accent4 4 3 2 2" xfId="9518"/>
    <cellStyle name="40% - Accent4 4 3 2 3" xfId="9519"/>
    <cellStyle name="40% - Accent4 4 3 3" xfId="9520"/>
    <cellStyle name="40% - Accent4 4 3 4" xfId="9521"/>
    <cellStyle name="40% - Accent4 4 4" xfId="4160"/>
    <cellStyle name="40% - Accent4 4 4 2" xfId="9522"/>
    <cellStyle name="40% - Accent4 4 4 3" xfId="9523"/>
    <cellStyle name="40% - Accent4 4 5" xfId="4161"/>
    <cellStyle name="40% - Accent4 4 5 2" xfId="9524"/>
    <cellStyle name="40% - Accent4 4 5 3" xfId="9525"/>
    <cellStyle name="40% - Accent4 4 6" xfId="9526"/>
    <cellStyle name="40% - Accent4 4 7" xfId="9527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4"/>
    <cellStyle name="40% - Accent4 5 2 2" xfId="9528"/>
    <cellStyle name="40% - Accent4 5 2 2 2" xfId="9529"/>
    <cellStyle name="40% - Accent4 5 2 2 3" xfId="9530"/>
    <cellStyle name="40% - Accent4 5 2 3" xfId="9531"/>
    <cellStyle name="40% - Accent4 5 2 4" xfId="9532"/>
    <cellStyle name="40% - Accent4 5 3" xfId="9533"/>
    <cellStyle name="40% - Accent4 5 3 2" xfId="9534"/>
    <cellStyle name="40% - Accent4 5 3 3" xfId="9535"/>
    <cellStyle name="40% - Accent4 5 4" xfId="9536"/>
    <cellStyle name="40% - Accent4 5 4 2" xfId="9537"/>
    <cellStyle name="40% - Accent4 5 4 3" xfId="9538"/>
    <cellStyle name="40% - Accent4 5 5" xfId="9539"/>
    <cellStyle name="40% - Accent4 5 6" xfId="9540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5"/>
    <cellStyle name="40% - Accent4 6 2 2" xfId="9541"/>
    <cellStyle name="40% - Accent4 6 2 2 2" xfId="9542"/>
    <cellStyle name="40% - Accent4 6 2 2 3" xfId="9543"/>
    <cellStyle name="40% - Accent4 6 2 3" xfId="9544"/>
    <cellStyle name="40% - Accent4 6 2 4" xfId="9545"/>
    <cellStyle name="40% - Accent4 6 3" xfId="9546"/>
    <cellStyle name="40% - Accent4 6 3 2" xfId="9547"/>
    <cellStyle name="40% - Accent4 6 3 3" xfId="9548"/>
    <cellStyle name="40% - Accent4 6 4" xfId="9549"/>
    <cellStyle name="40% - Accent4 6 4 2" xfId="9550"/>
    <cellStyle name="40% - Accent4 6 4 3" xfId="9551"/>
    <cellStyle name="40% - Accent4 6 5" xfId="9552"/>
    <cellStyle name="40% - Accent4 6 6" xfId="9553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6"/>
    <cellStyle name="40% - Accent4 7 2 2" xfId="9554"/>
    <cellStyle name="40% - Accent4 7 2 2 2" xfId="9555"/>
    <cellStyle name="40% - Accent4 7 2 2 3" xfId="9556"/>
    <cellStyle name="40% - Accent4 7 2 3" xfId="9557"/>
    <cellStyle name="40% - Accent4 7 2 4" xfId="9558"/>
    <cellStyle name="40% - Accent4 7 3" xfId="9559"/>
    <cellStyle name="40% - Accent4 7 3 2" xfId="9560"/>
    <cellStyle name="40% - Accent4 7 3 3" xfId="9561"/>
    <cellStyle name="40% - Accent4 7 4" xfId="9562"/>
    <cellStyle name="40% - Accent4 7 4 2" xfId="9563"/>
    <cellStyle name="40% - Accent4 7 4 3" xfId="9564"/>
    <cellStyle name="40% - Accent4 7 5" xfId="9565"/>
    <cellStyle name="40% - Accent4 7 6" xfId="9566"/>
    <cellStyle name="40% - Accent4 8" xfId="417"/>
    <cellStyle name="40% - Accent4 8 2" xfId="6717"/>
    <cellStyle name="40% - Accent4 8 2 2" xfId="9567"/>
    <cellStyle name="40% - Accent4 8 2 2 2" xfId="9568"/>
    <cellStyle name="40% - Accent4 8 2 2 3" xfId="9569"/>
    <cellStyle name="40% - Accent4 8 2 3" xfId="9570"/>
    <cellStyle name="40% - Accent4 8 2 4" xfId="9571"/>
    <cellStyle name="40% - Accent4 8 3" xfId="9572"/>
    <cellStyle name="40% - Accent4 8 3 2" xfId="9573"/>
    <cellStyle name="40% - Accent4 8 3 3" xfId="9574"/>
    <cellStyle name="40% - Accent4 8 4" xfId="9575"/>
    <cellStyle name="40% - Accent4 8 4 2" xfId="9576"/>
    <cellStyle name="40% - Accent4 8 4 3" xfId="9577"/>
    <cellStyle name="40% - Accent4 8 5" xfId="9578"/>
    <cellStyle name="40% - Accent4 8 6" xfId="9579"/>
    <cellStyle name="40% - Accent4 9" xfId="418"/>
    <cellStyle name="40% - Accent4 9 2" xfId="6718"/>
    <cellStyle name="40% - Accent4 9 2 2" xfId="9580"/>
    <cellStyle name="40% - Accent4 9 2 2 2" xfId="9581"/>
    <cellStyle name="40% - Accent4 9 2 2 3" xfId="9582"/>
    <cellStyle name="40% - Accent4 9 2 3" xfId="9583"/>
    <cellStyle name="40% - Accent4 9 2 4" xfId="9584"/>
    <cellStyle name="40% - Accent4 9 3" xfId="9585"/>
    <cellStyle name="40% - Accent4 9 3 2" xfId="9586"/>
    <cellStyle name="40% - Accent4 9 3 3" xfId="9587"/>
    <cellStyle name="40% - Accent4 9 4" xfId="9588"/>
    <cellStyle name="40% - Accent4 9 4 2" xfId="9589"/>
    <cellStyle name="40% - Accent4 9 4 3" xfId="9590"/>
    <cellStyle name="40% - Accent4 9 5" xfId="9591"/>
    <cellStyle name="40% - Accent4 9 6" xfId="9592"/>
    <cellStyle name="40% - Accent5 10" xfId="419"/>
    <cellStyle name="40% - Accent5 10 2" xfId="6719"/>
    <cellStyle name="40% - Accent5 10 2 2" xfId="9593"/>
    <cellStyle name="40% - Accent5 10 2 2 2" xfId="9594"/>
    <cellStyle name="40% - Accent5 10 2 2 3" xfId="9595"/>
    <cellStyle name="40% - Accent5 10 2 3" xfId="9596"/>
    <cellStyle name="40% - Accent5 10 2 4" xfId="9597"/>
    <cellStyle name="40% - Accent5 10 3" xfId="9598"/>
    <cellStyle name="40% - Accent5 10 3 2" xfId="9599"/>
    <cellStyle name="40% - Accent5 10 3 3" xfId="9600"/>
    <cellStyle name="40% - Accent5 10 4" xfId="9601"/>
    <cellStyle name="40% - Accent5 10 4 2" xfId="9602"/>
    <cellStyle name="40% - Accent5 10 4 3" xfId="9603"/>
    <cellStyle name="40% - Accent5 10 5" xfId="9604"/>
    <cellStyle name="40% - Accent5 10 6" xfId="9605"/>
    <cellStyle name="40% - Accent5 11" xfId="420"/>
    <cellStyle name="40% - Accent5 11 2" xfId="6720"/>
    <cellStyle name="40% - Accent5 11 2 2" xfId="9606"/>
    <cellStyle name="40% - Accent5 11 2 2 2" xfId="9607"/>
    <cellStyle name="40% - Accent5 11 2 2 3" xfId="9608"/>
    <cellStyle name="40% - Accent5 11 2 3" xfId="9609"/>
    <cellStyle name="40% - Accent5 11 2 4" xfId="9610"/>
    <cellStyle name="40% - Accent5 11 3" xfId="9611"/>
    <cellStyle name="40% - Accent5 11 3 2" xfId="9612"/>
    <cellStyle name="40% - Accent5 11 3 3" xfId="9613"/>
    <cellStyle name="40% - Accent5 11 4" xfId="9614"/>
    <cellStyle name="40% - Accent5 11 4 2" xfId="9615"/>
    <cellStyle name="40% - Accent5 11 4 3" xfId="9616"/>
    <cellStyle name="40% - Accent5 11 5" xfId="9617"/>
    <cellStyle name="40% - Accent5 11 6" xfId="9618"/>
    <cellStyle name="40% - Accent5 12" xfId="421"/>
    <cellStyle name="40% - Accent5 12 2" xfId="6721"/>
    <cellStyle name="40% - Accent5 12 2 2" xfId="9619"/>
    <cellStyle name="40% - Accent5 12 2 2 2" xfId="9620"/>
    <cellStyle name="40% - Accent5 12 2 2 3" xfId="9621"/>
    <cellStyle name="40% - Accent5 12 2 3" xfId="9622"/>
    <cellStyle name="40% - Accent5 12 2 4" xfId="9623"/>
    <cellStyle name="40% - Accent5 12 3" xfId="9624"/>
    <cellStyle name="40% - Accent5 12 3 2" xfId="9625"/>
    <cellStyle name="40% - Accent5 12 3 3" xfId="9626"/>
    <cellStyle name="40% - Accent5 12 4" xfId="9627"/>
    <cellStyle name="40% - Accent5 12 4 2" xfId="9628"/>
    <cellStyle name="40% - Accent5 12 4 3" xfId="9629"/>
    <cellStyle name="40% - Accent5 12 5" xfId="9630"/>
    <cellStyle name="40% - Accent5 12 6" xfId="9631"/>
    <cellStyle name="40% - Accent5 13" xfId="422"/>
    <cellStyle name="40% - Accent5 13 2" xfId="6722"/>
    <cellStyle name="40% - Accent5 13 2 2" xfId="9632"/>
    <cellStyle name="40% - Accent5 13 2 2 2" xfId="9633"/>
    <cellStyle name="40% - Accent5 13 2 2 3" xfId="9634"/>
    <cellStyle name="40% - Accent5 13 2 3" xfId="9635"/>
    <cellStyle name="40% - Accent5 13 2 4" xfId="9636"/>
    <cellStyle name="40% - Accent5 13 3" xfId="9637"/>
    <cellStyle name="40% - Accent5 13 3 2" xfId="9638"/>
    <cellStyle name="40% - Accent5 13 3 3" xfId="9639"/>
    <cellStyle name="40% - Accent5 13 4" xfId="9640"/>
    <cellStyle name="40% - Accent5 13 4 2" xfId="9641"/>
    <cellStyle name="40% - Accent5 13 4 3" xfId="9642"/>
    <cellStyle name="40% - Accent5 13 5" xfId="9643"/>
    <cellStyle name="40% - Accent5 13 6" xfId="9644"/>
    <cellStyle name="40% - Accent5 14" xfId="423"/>
    <cellStyle name="40% - Accent5 14 2" xfId="6723"/>
    <cellStyle name="40% - Accent5 14 2 2" xfId="9645"/>
    <cellStyle name="40% - Accent5 14 2 2 2" xfId="9646"/>
    <cellStyle name="40% - Accent5 14 2 2 3" xfId="9647"/>
    <cellStyle name="40% - Accent5 14 2 3" xfId="9648"/>
    <cellStyle name="40% - Accent5 14 2 4" xfId="9649"/>
    <cellStyle name="40% - Accent5 14 3" xfId="9650"/>
    <cellStyle name="40% - Accent5 14 3 2" xfId="9651"/>
    <cellStyle name="40% - Accent5 14 3 3" xfId="9652"/>
    <cellStyle name="40% - Accent5 14 4" xfId="9653"/>
    <cellStyle name="40% - Accent5 14 4 2" xfId="9654"/>
    <cellStyle name="40% - Accent5 14 4 3" xfId="9655"/>
    <cellStyle name="40% - Accent5 14 5" xfId="9656"/>
    <cellStyle name="40% - Accent5 14 6" xfId="9657"/>
    <cellStyle name="40% - Accent5 15" xfId="424"/>
    <cellStyle name="40% - Accent5 15 2" xfId="6724"/>
    <cellStyle name="40% - Accent5 15 2 2" xfId="9658"/>
    <cellStyle name="40% - Accent5 15 2 2 2" xfId="9659"/>
    <cellStyle name="40% - Accent5 15 2 2 3" xfId="9660"/>
    <cellStyle name="40% - Accent5 15 2 3" xfId="9661"/>
    <cellStyle name="40% - Accent5 15 2 4" xfId="9662"/>
    <cellStyle name="40% - Accent5 15 3" xfId="9663"/>
    <cellStyle name="40% - Accent5 15 3 2" xfId="9664"/>
    <cellStyle name="40% - Accent5 15 3 3" xfId="9665"/>
    <cellStyle name="40% - Accent5 15 4" xfId="9666"/>
    <cellStyle name="40% - Accent5 15 4 2" xfId="9667"/>
    <cellStyle name="40% - Accent5 15 4 3" xfId="9668"/>
    <cellStyle name="40% - Accent5 15 5" xfId="9669"/>
    <cellStyle name="40% - Accent5 15 6" xfId="9670"/>
    <cellStyle name="40% - Accent5 16" xfId="425"/>
    <cellStyle name="40% - Accent5 16 2" xfId="6725"/>
    <cellStyle name="40% - Accent5 16 2 2" xfId="9671"/>
    <cellStyle name="40% - Accent5 16 2 2 2" xfId="9672"/>
    <cellStyle name="40% - Accent5 16 2 2 3" xfId="9673"/>
    <cellStyle name="40% - Accent5 16 2 3" xfId="9674"/>
    <cellStyle name="40% - Accent5 16 2 4" xfId="9675"/>
    <cellStyle name="40% - Accent5 16 3" xfId="9676"/>
    <cellStyle name="40% - Accent5 16 3 2" xfId="9677"/>
    <cellStyle name="40% - Accent5 16 3 3" xfId="9678"/>
    <cellStyle name="40% - Accent5 16 4" xfId="9679"/>
    <cellStyle name="40% - Accent5 16 4 2" xfId="9680"/>
    <cellStyle name="40% - Accent5 16 4 3" xfId="9681"/>
    <cellStyle name="40% - Accent5 16 5" xfId="9682"/>
    <cellStyle name="40% - Accent5 16 6" xfId="9683"/>
    <cellStyle name="40% - Accent5 17" xfId="426"/>
    <cellStyle name="40% - Accent5 17 2" xfId="6726"/>
    <cellStyle name="40% - Accent5 17 2 2" xfId="9684"/>
    <cellStyle name="40% - Accent5 17 2 2 2" xfId="9685"/>
    <cellStyle name="40% - Accent5 17 2 2 3" xfId="9686"/>
    <cellStyle name="40% - Accent5 17 2 3" xfId="9687"/>
    <cellStyle name="40% - Accent5 17 2 4" xfId="9688"/>
    <cellStyle name="40% - Accent5 17 3" xfId="9689"/>
    <cellStyle name="40% - Accent5 17 3 2" xfId="9690"/>
    <cellStyle name="40% - Accent5 17 3 3" xfId="9691"/>
    <cellStyle name="40% - Accent5 17 4" xfId="9692"/>
    <cellStyle name="40% - Accent5 17 4 2" xfId="9693"/>
    <cellStyle name="40% - Accent5 17 4 3" xfId="9694"/>
    <cellStyle name="40% - Accent5 17 5" xfId="9695"/>
    <cellStyle name="40% - Accent5 17 6" xfId="9696"/>
    <cellStyle name="40% - Accent5 18" xfId="427"/>
    <cellStyle name="40% - Accent5 18 2" xfId="6727"/>
    <cellStyle name="40% - Accent5 18 2 2" xfId="9697"/>
    <cellStyle name="40% - Accent5 18 2 2 2" xfId="9698"/>
    <cellStyle name="40% - Accent5 18 2 2 3" xfId="9699"/>
    <cellStyle name="40% - Accent5 18 2 3" xfId="9700"/>
    <cellStyle name="40% - Accent5 18 2 4" xfId="9701"/>
    <cellStyle name="40% - Accent5 18 3" xfId="9702"/>
    <cellStyle name="40% - Accent5 18 3 2" xfId="9703"/>
    <cellStyle name="40% - Accent5 18 3 3" xfId="9704"/>
    <cellStyle name="40% - Accent5 18 4" xfId="9705"/>
    <cellStyle name="40% - Accent5 18 4 2" xfId="9706"/>
    <cellStyle name="40% - Accent5 18 4 3" xfId="9707"/>
    <cellStyle name="40% - Accent5 18 5" xfId="9708"/>
    <cellStyle name="40% - Accent5 18 6" xfId="9709"/>
    <cellStyle name="40% - Accent5 19" xfId="428"/>
    <cellStyle name="40% - Accent5 19 2" xfId="6728"/>
    <cellStyle name="40% - Accent5 19 2 2" xfId="9710"/>
    <cellStyle name="40% - Accent5 19 2 2 2" xfId="9711"/>
    <cellStyle name="40% - Accent5 19 2 2 3" xfId="9712"/>
    <cellStyle name="40% - Accent5 19 2 3" xfId="9713"/>
    <cellStyle name="40% - Accent5 19 2 4" xfId="9714"/>
    <cellStyle name="40% - Accent5 19 3" xfId="9715"/>
    <cellStyle name="40% - Accent5 19 3 2" xfId="9716"/>
    <cellStyle name="40% - Accent5 19 3 3" xfId="9717"/>
    <cellStyle name="40% - Accent5 19 4" xfId="9718"/>
    <cellStyle name="40% - Accent5 19 4 2" xfId="9719"/>
    <cellStyle name="40% - Accent5 19 4 3" xfId="9720"/>
    <cellStyle name="40% - Accent5 19 5" xfId="9721"/>
    <cellStyle name="40% - Accent5 19 6" xfId="9722"/>
    <cellStyle name="40% - Accent5 2" xfId="429"/>
    <cellStyle name="40% - Accent5 2 2" xfId="430"/>
    <cellStyle name="40% - Accent5 2 3" xfId="431"/>
    <cellStyle name="40% - Accent5 2 3 2" xfId="6729"/>
    <cellStyle name="40% - Accent5 2 3 2 2" xfId="9723"/>
    <cellStyle name="40% - Accent5 2 3 2 2 2" xfId="9724"/>
    <cellStyle name="40% - Accent5 2 3 2 2 3" xfId="9725"/>
    <cellStyle name="40% - Accent5 2 3 2 3" xfId="9726"/>
    <cellStyle name="40% - Accent5 2 3 2 4" xfId="9727"/>
    <cellStyle name="40% - Accent5 2 3 3" xfId="9728"/>
    <cellStyle name="40% - Accent5 2 3 3 2" xfId="9729"/>
    <cellStyle name="40% - Accent5 2 3 3 3" xfId="9730"/>
    <cellStyle name="40% - Accent5 2 3 4" xfId="9731"/>
    <cellStyle name="40% - Accent5 2 3 4 2" xfId="9732"/>
    <cellStyle name="40% - Accent5 2 3 4 3" xfId="9733"/>
    <cellStyle name="40% - Accent5 2 3 5" xfId="9734"/>
    <cellStyle name="40% - Accent5 2 3 6" xfId="9735"/>
    <cellStyle name="40% - Accent5 20" xfId="432"/>
    <cellStyle name="40% - Accent5 20 2" xfId="6730"/>
    <cellStyle name="40% - Accent5 20 2 2" xfId="9736"/>
    <cellStyle name="40% - Accent5 20 2 2 2" xfId="9737"/>
    <cellStyle name="40% - Accent5 20 2 2 3" xfId="9738"/>
    <cellStyle name="40% - Accent5 20 2 3" xfId="9739"/>
    <cellStyle name="40% - Accent5 20 2 4" xfId="9740"/>
    <cellStyle name="40% - Accent5 20 3" xfId="9741"/>
    <cellStyle name="40% - Accent5 20 3 2" xfId="9742"/>
    <cellStyle name="40% - Accent5 20 3 3" xfId="9743"/>
    <cellStyle name="40% - Accent5 20 4" xfId="9744"/>
    <cellStyle name="40% - Accent5 20 4 2" xfId="9745"/>
    <cellStyle name="40% - Accent5 20 4 3" xfId="9746"/>
    <cellStyle name="40% - Accent5 20 5" xfId="9747"/>
    <cellStyle name="40% - Accent5 20 6" xfId="9748"/>
    <cellStyle name="40% - Accent5 21" xfId="433"/>
    <cellStyle name="40% - Accent5 22" xfId="434"/>
    <cellStyle name="40% - Accent5 22 2" xfId="6731"/>
    <cellStyle name="40% - Accent5 22 2 2" xfId="9749"/>
    <cellStyle name="40% - Accent5 22 2 2 2" xfId="9750"/>
    <cellStyle name="40% - Accent5 22 2 2 3" xfId="9751"/>
    <cellStyle name="40% - Accent5 22 2 3" xfId="9752"/>
    <cellStyle name="40% - Accent5 22 2 4" xfId="9753"/>
    <cellStyle name="40% - Accent5 22 3" xfId="9754"/>
    <cellStyle name="40% - Accent5 22 3 2" xfId="9755"/>
    <cellStyle name="40% - Accent5 22 3 3" xfId="9756"/>
    <cellStyle name="40% - Accent5 22 4" xfId="9757"/>
    <cellStyle name="40% - Accent5 22 4 2" xfId="9758"/>
    <cellStyle name="40% - Accent5 22 4 3" xfId="9759"/>
    <cellStyle name="40% - Accent5 22 5" xfId="9760"/>
    <cellStyle name="40% - Accent5 22 6" xfId="9761"/>
    <cellStyle name="40% - Accent5 23" xfId="4187"/>
    <cellStyle name="40% - Accent5 23 2" xfId="9762"/>
    <cellStyle name="40% - Accent5 23 2 2" xfId="9763"/>
    <cellStyle name="40% - Accent5 23 2 3" xfId="9764"/>
    <cellStyle name="40% - Accent5 23 3" xfId="9765"/>
    <cellStyle name="40% - Accent5 23 4" xfId="9766"/>
    <cellStyle name="40% - Accent5 24" xfId="4188"/>
    <cellStyle name="40% - Accent5 24 2" xfId="9767"/>
    <cellStyle name="40% - Accent5 24 3" xfId="9768"/>
    <cellStyle name="40% - Accent5 25" xfId="4189"/>
    <cellStyle name="40% - Accent5 25 2" xfId="9769"/>
    <cellStyle name="40% - Accent5 25 3" xfId="9770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2"/>
    <cellStyle name="40% - Accent5 3 3 2 2" xfId="9771"/>
    <cellStyle name="40% - Accent5 3 3 2 2 2" xfId="9772"/>
    <cellStyle name="40% - Accent5 3 3 2 2 3" xfId="9773"/>
    <cellStyle name="40% - Accent5 3 3 2 3" xfId="9774"/>
    <cellStyle name="40% - Accent5 3 3 2 4" xfId="9775"/>
    <cellStyle name="40% - Accent5 3 3 3" xfId="9776"/>
    <cellStyle name="40% - Accent5 3 3 3 2" xfId="9777"/>
    <cellStyle name="40% - Accent5 3 3 3 3" xfId="9778"/>
    <cellStyle name="40% - Accent5 3 3 4" xfId="9779"/>
    <cellStyle name="40% - Accent5 3 3 4 2" xfId="9780"/>
    <cellStyle name="40% - Accent5 3 3 4 3" xfId="9781"/>
    <cellStyle name="40% - Accent5 3 3 5" xfId="9782"/>
    <cellStyle name="40% - Accent5 3 3 6" xfId="9783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4"/>
    <cellStyle name="40% - Accent5 4 2 2 2 2" xfId="9785"/>
    <cellStyle name="40% - Accent5 4 2 2 2 3" xfId="9786"/>
    <cellStyle name="40% - Accent5 4 2 2 3" xfId="9787"/>
    <cellStyle name="40% - Accent5 4 2 2 4" xfId="9788"/>
    <cellStyle name="40% - Accent5 4 2 3" xfId="4205"/>
    <cellStyle name="40% - Accent5 4 2 3 2" xfId="9789"/>
    <cellStyle name="40% - Accent5 4 2 3 3" xfId="9790"/>
    <cellStyle name="40% - Accent5 4 2 4" xfId="9791"/>
    <cellStyle name="40% - Accent5 4 2 4 2" xfId="9792"/>
    <cellStyle name="40% - Accent5 4 2 4 3" xfId="9793"/>
    <cellStyle name="40% - Accent5 4 2 5" xfId="9794"/>
    <cellStyle name="40% - Accent5 4 2 6" xfId="9795"/>
    <cellStyle name="40% - Accent5 4 3" xfId="4206"/>
    <cellStyle name="40% - Accent5 4 3 2" xfId="4207"/>
    <cellStyle name="40% - Accent5 4 3 2 2" xfId="9796"/>
    <cellStyle name="40% - Accent5 4 3 2 3" xfId="9797"/>
    <cellStyle name="40% - Accent5 4 3 3" xfId="9798"/>
    <cellStyle name="40% - Accent5 4 3 4" xfId="9799"/>
    <cellStyle name="40% - Accent5 4 4" xfId="4208"/>
    <cellStyle name="40% - Accent5 4 4 2" xfId="9800"/>
    <cellStyle name="40% - Accent5 4 4 3" xfId="9801"/>
    <cellStyle name="40% - Accent5 4 5" xfId="4209"/>
    <cellStyle name="40% - Accent5 4 5 2" xfId="9802"/>
    <cellStyle name="40% - Accent5 4 5 3" xfId="9803"/>
    <cellStyle name="40% - Accent5 4 6" xfId="9804"/>
    <cellStyle name="40% - Accent5 4 7" xfId="9805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3"/>
    <cellStyle name="40% - Accent5 5 2 2" xfId="9806"/>
    <cellStyle name="40% - Accent5 5 2 2 2" xfId="9807"/>
    <cellStyle name="40% - Accent5 5 2 2 3" xfId="9808"/>
    <cellStyle name="40% - Accent5 5 2 3" xfId="9809"/>
    <cellStyle name="40% - Accent5 5 2 4" xfId="9810"/>
    <cellStyle name="40% - Accent5 5 3" xfId="9811"/>
    <cellStyle name="40% - Accent5 5 3 2" xfId="9812"/>
    <cellStyle name="40% - Accent5 5 3 3" xfId="9813"/>
    <cellStyle name="40% - Accent5 5 4" xfId="9814"/>
    <cellStyle name="40% - Accent5 5 4 2" xfId="9815"/>
    <cellStyle name="40% - Accent5 5 4 3" xfId="9816"/>
    <cellStyle name="40% - Accent5 5 5" xfId="9817"/>
    <cellStyle name="40% - Accent5 5 6" xfId="9818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4"/>
    <cellStyle name="40% - Accent5 6 2 2" xfId="9819"/>
    <cellStyle name="40% - Accent5 6 2 2 2" xfId="9820"/>
    <cellStyle name="40% - Accent5 6 2 2 3" xfId="9821"/>
    <cellStyle name="40% - Accent5 6 2 3" xfId="9822"/>
    <cellStyle name="40% - Accent5 6 2 4" xfId="9823"/>
    <cellStyle name="40% - Accent5 6 3" xfId="9824"/>
    <cellStyle name="40% - Accent5 6 3 2" xfId="9825"/>
    <cellStyle name="40% - Accent5 6 3 3" xfId="9826"/>
    <cellStyle name="40% - Accent5 6 4" xfId="9827"/>
    <cellStyle name="40% - Accent5 6 4 2" xfId="9828"/>
    <cellStyle name="40% - Accent5 6 4 3" xfId="9829"/>
    <cellStyle name="40% - Accent5 6 5" xfId="9830"/>
    <cellStyle name="40% - Accent5 6 6" xfId="9831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5"/>
    <cellStyle name="40% - Accent5 7 2 2" xfId="9832"/>
    <cellStyle name="40% - Accent5 7 2 2 2" xfId="9833"/>
    <cellStyle name="40% - Accent5 7 2 2 3" xfId="9834"/>
    <cellStyle name="40% - Accent5 7 2 3" xfId="9835"/>
    <cellStyle name="40% - Accent5 7 2 4" xfId="9836"/>
    <cellStyle name="40% - Accent5 7 3" xfId="9837"/>
    <cellStyle name="40% - Accent5 7 3 2" xfId="9838"/>
    <cellStyle name="40% - Accent5 7 3 3" xfId="9839"/>
    <cellStyle name="40% - Accent5 7 4" xfId="9840"/>
    <cellStyle name="40% - Accent5 7 4 2" xfId="9841"/>
    <cellStyle name="40% - Accent5 7 4 3" xfId="9842"/>
    <cellStyle name="40% - Accent5 7 5" xfId="9843"/>
    <cellStyle name="40% - Accent5 7 6" xfId="9844"/>
    <cellStyle name="40% - Accent5 8" xfId="443"/>
    <cellStyle name="40% - Accent5 8 2" xfId="6736"/>
    <cellStyle name="40% - Accent5 8 2 2" xfId="9845"/>
    <cellStyle name="40% - Accent5 8 2 2 2" xfId="9846"/>
    <cellStyle name="40% - Accent5 8 2 2 3" xfId="9847"/>
    <cellStyle name="40% - Accent5 8 2 3" xfId="9848"/>
    <cellStyle name="40% - Accent5 8 2 4" xfId="9849"/>
    <cellStyle name="40% - Accent5 8 3" xfId="9850"/>
    <cellStyle name="40% - Accent5 8 3 2" xfId="9851"/>
    <cellStyle name="40% - Accent5 8 3 3" xfId="9852"/>
    <cellStyle name="40% - Accent5 8 4" xfId="9853"/>
    <cellStyle name="40% - Accent5 8 4 2" xfId="9854"/>
    <cellStyle name="40% - Accent5 8 4 3" xfId="9855"/>
    <cellStyle name="40% - Accent5 8 5" xfId="9856"/>
    <cellStyle name="40% - Accent5 8 6" xfId="9857"/>
    <cellStyle name="40% - Accent5 9" xfId="444"/>
    <cellStyle name="40% - Accent5 9 2" xfId="6737"/>
    <cellStyle name="40% - Accent5 9 2 2" xfId="9858"/>
    <cellStyle name="40% - Accent5 9 2 2 2" xfId="9859"/>
    <cellStyle name="40% - Accent5 9 2 2 3" xfId="9860"/>
    <cellStyle name="40% - Accent5 9 2 3" xfId="9861"/>
    <cellStyle name="40% - Accent5 9 2 4" xfId="9862"/>
    <cellStyle name="40% - Accent5 9 3" xfId="9863"/>
    <cellStyle name="40% - Accent5 9 3 2" xfId="9864"/>
    <cellStyle name="40% - Accent5 9 3 3" xfId="9865"/>
    <cellStyle name="40% - Accent5 9 4" xfId="9866"/>
    <cellStyle name="40% - Accent5 9 4 2" xfId="9867"/>
    <cellStyle name="40% - Accent5 9 4 3" xfId="9868"/>
    <cellStyle name="40% - Accent5 9 5" xfId="9869"/>
    <cellStyle name="40% - Accent5 9 6" xfId="9870"/>
    <cellStyle name="40% - Accent6 10" xfId="445"/>
    <cellStyle name="40% - Accent6 10 2" xfId="6738"/>
    <cellStyle name="40% - Accent6 10 2 2" xfId="9871"/>
    <cellStyle name="40% - Accent6 10 2 2 2" xfId="9872"/>
    <cellStyle name="40% - Accent6 10 2 2 3" xfId="9873"/>
    <cellStyle name="40% - Accent6 10 2 3" xfId="9874"/>
    <cellStyle name="40% - Accent6 10 2 4" xfId="9875"/>
    <cellStyle name="40% - Accent6 10 3" xfId="9876"/>
    <cellStyle name="40% - Accent6 10 3 2" xfId="9877"/>
    <cellStyle name="40% - Accent6 10 3 3" xfId="9878"/>
    <cellStyle name="40% - Accent6 10 4" xfId="9879"/>
    <cellStyle name="40% - Accent6 10 4 2" xfId="9880"/>
    <cellStyle name="40% - Accent6 10 4 3" xfId="9881"/>
    <cellStyle name="40% - Accent6 10 5" xfId="9882"/>
    <cellStyle name="40% - Accent6 10 6" xfId="9883"/>
    <cellStyle name="40% - Accent6 11" xfId="446"/>
    <cellStyle name="40% - Accent6 11 2" xfId="6739"/>
    <cellStyle name="40% - Accent6 11 2 2" xfId="9884"/>
    <cellStyle name="40% - Accent6 11 2 2 2" xfId="9885"/>
    <cellStyle name="40% - Accent6 11 2 2 3" xfId="9886"/>
    <cellStyle name="40% - Accent6 11 2 3" xfId="9887"/>
    <cellStyle name="40% - Accent6 11 2 4" xfId="9888"/>
    <cellStyle name="40% - Accent6 11 3" xfId="9889"/>
    <cellStyle name="40% - Accent6 11 3 2" xfId="9890"/>
    <cellStyle name="40% - Accent6 11 3 3" xfId="9891"/>
    <cellStyle name="40% - Accent6 11 4" xfId="9892"/>
    <cellStyle name="40% - Accent6 11 4 2" xfId="9893"/>
    <cellStyle name="40% - Accent6 11 4 3" xfId="9894"/>
    <cellStyle name="40% - Accent6 11 5" xfId="9895"/>
    <cellStyle name="40% - Accent6 11 6" xfId="9896"/>
    <cellStyle name="40% - Accent6 12" xfId="447"/>
    <cellStyle name="40% - Accent6 12 2" xfId="6740"/>
    <cellStyle name="40% - Accent6 12 2 2" xfId="9897"/>
    <cellStyle name="40% - Accent6 12 2 2 2" xfId="9898"/>
    <cellStyle name="40% - Accent6 12 2 2 3" xfId="9899"/>
    <cellStyle name="40% - Accent6 12 2 3" xfId="9900"/>
    <cellStyle name="40% - Accent6 12 2 4" xfId="9901"/>
    <cellStyle name="40% - Accent6 12 3" xfId="9902"/>
    <cellStyle name="40% - Accent6 12 3 2" xfId="9903"/>
    <cellStyle name="40% - Accent6 12 3 3" xfId="9904"/>
    <cellStyle name="40% - Accent6 12 4" xfId="9905"/>
    <cellStyle name="40% - Accent6 12 4 2" xfId="9906"/>
    <cellStyle name="40% - Accent6 12 4 3" xfId="9907"/>
    <cellStyle name="40% - Accent6 12 5" xfId="9908"/>
    <cellStyle name="40% - Accent6 12 6" xfId="9909"/>
    <cellStyle name="40% - Accent6 13" xfId="448"/>
    <cellStyle name="40% - Accent6 13 2" xfId="6741"/>
    <cellStyle name="40% - Accent6 13 2 2" xfId="9910"/>
    <cellStyle name="40% - Accent6 13 2 2 2" xfId="9911"/>
    <cellStyle name="40% - Accent6 13 2 2 3" xfId="9912"/>
    <cellStyle name="40% - Accent6 13 2 3" xfId="9913"/>
    <cellStyle name="40% - Accent6 13 2 4" xfId="9914"/>
    <cellStyle name="40% - Accent6 13 3" xfId="9915"/>
    <cellStyle name="40% - Accent6 13 3 2" xfId="9916"/>
    <cellStyle name="40% - Accent6 13 3 3" xfId="9917"/>
    <cellStyle name="40% - Accent6 13 4" xfId="9918"/>
    <cellStyle name="40% - Accent6 13 4 2" xfId="9919"/>
    <cellStyle name="40% - Accent6 13 4 3" xfId="9920"/>
    <cellStyle name="40% - Accent6 13 5" xfId="9921"/>
    <cellStyle name="40% - Accent6 13 6" xfId="9922"/>
    <cellStyle name="40% - Accent6 14" xfId="449"/>
    <cellStyle name="40% - Accent6 14 2" xfId="6742"/>
    <cellStyle name="40% - Accent6 14 2 2" xfId="9923"/>
    <cellStyle name="40% - Accent6 14 2 2 2" xfId="9924"/>
    <cellStyle name="40% - Accent6 14 2 2 3" xfId="9925"/>
    <cellStyle name="40% - Accent6 14 2 3" xfId="9926"/>
    <cellStyle name="40% - Accent6 14 2 4" xfId="9927"/>
    <cellStyle name="40% - Accent6 14 3" xfId="9928"/>
    <cellStyle name="40% - Accent6 14 3 2" xfId="9929"/>
    <cellStyle name="40% - Accent6 14 3 3" xfId="9930"/>
    <cellStyle name="40% - Accent6 14 4" xfId="9931"/>
    <cellStyle name="40% - Accent6 14 4 2" xfId="9932"/>
    <cellStyle name="40% - Accent6 14 4 3" xfId="9933"/>
    <cellStyle name="40% - Accent6 14 5" xfId="9934"/>
    <cellStyle name="40% - Accent6 14 6" xfId="9935"/>
    <cellStyle name="40% - Accent6 15" xfId="450"/>
    <cellStyle name="40% - Accent6 15 2" xfId="6743"/>
    <cellStyle name="40% - Accent6 15 2 2" xfId="9936"/>
    <cellStyle name="40% - Accent6 15 2 2 2" xfId="9937"/>
    <cellStyle name="40% - Accent6 15 2 2 3" xfId="9938"/>
    <cellStyle name="40% - Accent6 15 2 3" xfId="9939"/>
    <cellStyle name="40% - Accent6 15 2 4" xfId="9940"/>
    <cellStyle name="40% - Accent6 15 3" xfId="9941"/>
    <cellStyle name="40% - Accent6 15 3 2" xfId="9942"/>
    <cellStyle name="40% - Accent6 15 3 3" xfId="9943"/>
    <cellStyle name="40% - Accent6 15 4" xfId="9944"/>
    <cellStyle name="40% - Accent6 15 4 2" xfId="9945"/>
    <cellStyle name="40% - Accent6 15 4 3" xfId="9946"/>
    <cellStyle name="40% - Accent6 15 5" xfId="9947"/>
    <cellStyle name="40% - Accent6 15 6" xfId="9948"/>
    <cellStyle name="40% - Accent6 16" xfId="451"/>
    <cellStyle name="40% - Accent6 16 2" xfId="6744"/>
    <cellStyle name="40% - Accent6 16 2 2" xfId="9949"/>
    <cellStyle name="40% - Accent6 16 2 2 2" xfId="9950"/>
    <cellStyle name="40% - Accent6 16 2 2 3" xfId="9951"/>
    <cellStyle name="40% - Accent6 16 2 3" xfId="9952"/>
    <cellStyle name="40% - Accent6 16 2 4" xfId="9953"/>
    <cellStyle name="40% - Accent6 16 3" xfId="9954"/>
    <cellStyle name="40% - Accent6 16 3 2" xfId="9955"/>
    <cellStyle name="40% - Accent6 16 3 3" xfId="9956"/>
    <cellStyle name="40% - Accent6 16 4" xfId="9957"/>
    <cellStyle name="40% - Accent6 16 4 2" xfId="9958"/>
    <cellStyle name="40% - Accent6 16 4 3" xfId="9959"/>
    <cellStyle name="40% - Accent6 16 5" xfId="9960"/>
    <cellStyle name="40% - Accent6 16 6" xfId="9961"/>
    <cellStyle name="40% - Accent6 17" xfId="452"/>
    <cellStyle name="40% - Accent6 17 2" xfId="6745"/>
    <cellStyle name="40% - Accent6 17 2 2" xfId="9962"/>
    <cellStyle name="40% - Accent6 17 2 2 2" xfId="9963"/>
    <cellStyle name="40% - Accent6 17 2 2 3" xfId="9964"/>
    <cellStyle name="40% - Accent6 17 2 3" xfId="9965"/>
    <cellStyle name="40% - Accent6 17 2 4" xfId="9966"/>
    <cellStyle name="40% - Accent6 17 3" xfId="9967"/>
    <cellStyle name="40% - Accent6 17 3 2" xfId="9968"/>
    <cellStyle name="40% - Accent6 17 3 3" xfId="9969"/>
    <cellStyle name="40% - Accent6 17 4" xfId="9970"/>
    <cellStyle name="40% - Accent6 17 4 2" xfId="9971"/>
    <cellStyle name="40% - Accent6 17 4 3" xfId="9972"/>
    <cellStyle name="40% - Accent6 17 5" xfId="9973"/>
    <cellStyle name="40% - Accent6 17 6" xfId="9974"/>
    <cellStyle name="40% - Accent6 18" xfId="453"/>
    <cellStyle name="40% - Accent6 18 2" xfId="6746"/>
    <cellStyle name="40% - Accent6 18 2 2" xfId="9975"/>
    <cellStyle name="40% - Accent6 18 2 2 2" xfId="9976"/>
    <cellStyle name="40% - Accent6 18 2 2 3" xfId="9977"/>
    <cellStyle name="40% - Accent6 18 2 3" xfId="9978"/>
    <cellStyle name="40% - Accent6 18 2 4" xfId="9979"/>
    <cellStyle name="40% - Accent6 18 3" xfId="9980"/>
    <cellStyle name="40% - Accent6 18 3 2" xfId="9981"/>
    <cellStyle name="40% - Accent6 18 3 3" xfId="9982"/>
    <cellStyle name="40% - Accent6 18 4" xfId="9983"/>
    <cellStyle name="40% - Accent6 18 4 2" xfId="9984"/>
    <cellStyle name="40% - Accent6 18 4 3" xfId="9985"/>
    <cellStyle name="40% - Accent6 18 5" xfId="9986"/>
    <cellStyle name="40% - Accent6 18 6" xfId="9987"/>
    <cellStyle name="40% - Accent6 19" xfId="454"/>
    <cellStyle name="40% - Accent6 19 2" xfId="6747"/>
    <cellStyle name="40% - Accent6 19 2 2" xfId="9988"/>
    <cellStyle name="40% - Accent6 19 2 2 2" xfId="9989"/>
    <cellStyle name="40% - Accent6 19 2 2 3" xfId="9990"/>
    <cellStyle name="40% - Accent6 19 2 3" xfId="9991"/>
    <cellStyle name="40% - Accent6 19 2 4" xfId="9992"/>
    <cellStyle name="40% - Accent6 19 3" xfId="9993"/>
    <cellStyle name="40% - Accent6 19 3 2" xfId="9994"/>
    <cellStyle name="40% - Accent6 19 3 3" xfId="9995"/>
    <cellStyle name="40% - Accent6 19 4" xfId="9996"/>
    <cellStyle name="40% - Accent6 19 4 2" xfId="9997"/>
    <cellStyle name="40% - Accent6 19 4 3" xfId="9998"/>
    <cellStyle name="40% - Accent6 19 5" xfId="9999"/>
    <cellStyle name="40% - Accent6 19 6" xfId="10000"/>
    <cellStyle name="40% - Accent6 2" xfId="455"/>
    <cellStyle name="40% - Accent6 2 2" xfId="456"/>
    <cellStyle name="40% - Accent6 2 3" xfId="457"/>
    <cellStyle name="40% - Accent6 2 3 2" xfId="6748"/>
    <cellStyle name="40% - Accent6 2 3 2 2" xfId="10001"/>
    <cellStyle name="40% - Accent6 2 3 2 2 2" xfId="10002"/>
    <cellStyle name="40% - Accent6 2 3 2 2 3" xfId="10003"/>
    <cellStyle name="40% - Accent6 2 3 2 3" xfId="10004"/>
    <cellStyle name="40% - Accent6 2 3 2 4" xfId="10005"/>
    <cellStyle name="40% - Accent6 2 3 3" xfId="10006"/>
    <cellStyle name="40% - Accent6 2 3 3 2" xfId="10007"/>
    <cellStyle name="40% - Accent6 2 3 3 3" xfId="10008"/>
    <cellStyle name="40% - Accent6 2 3 4" xfId="10009"/>
    <cellStyle name="40% - Accent6 2 3 4 2" xfId="10010"/>
    <cellStyle name="40% - Accent6 2 3 4 3" xfId="10011"/>
    <cellStyle name="40% - Accent6 2 3 5" xfId="10012"/>
    <cellStyle name="40% - Accent6 2 3 6" xfId="10013"/>
    <cellStyle name="40% - Accent6 20" xfId="458"/>
    <cellStyle name="40% - Accent6 20 2" xfId="6749"/>
    <cellStyle name="40% - Accent6 20 2 2" xfId="10014"/>
    <cellStyle name="40% - Accent6 20 2 2 2" xfId="10015"/>
    <cellStyle name="40% - Accent6 20 2 2 3" xfId="10016"/>
    <cellStyle name="40% - Accent6 20 2 3" xfId="10017"/>
    <cellStyle name="40% - Accent6 20 2 4" xfId="10018"/>
    <cellStyle name="40% - Accent6 20 3" xfId="10019"/>
    <cellStyle name="40% - Accent6 20 3 2" xfId="10020"/>
    <cellStyle name="40% - Accent6 20 3 3" xfId="10021"/>
    <cellStyle name="40% - Accent6 20 4" xfId="10022"/>
    <cellStyle name="40% - Accent6 20 4 2" xfId="10023"/>
    <cellStyle name="40% - Accent6 20 4 3" xfId="10024"/>
    <cellStyle name="40% - Accent6 20 5" xfId="10025"/>
    <cellStyle name="40% - Accent6 20 6" xfId="10026"/>
    <cellStyle name="40% - Accent6 21" xfId="459"/>
    <cellStyle name="40% - Accent6 22" xfId="460"/>
    <cellStyle name="40% - Accent6 22 2" xfId="6750"/>
    <cellStyle name="40% - Accent6 22 2 2" xfId="10027"/>
    <cellStyle name="40% - Accent6 22 2 2 2" xfId="10028"/>
    <cellStyle name="40% - Accent6 22 2 2 3" xfId="10029"/>
    <cellStyle name="40% - Accent6 22 2 3" xfId="10030"/>
    <cellStyle name="40% - Accent6 22 2 4" xfId="10031"/>
    <cellStyle name="40% - Accent6 22 3" xfId="10032"/>
    <cellStyle name="40% - Accent6 22 3 2" xfId="10033"/>
    <cellStyle name="40% - Accent6 22 3 3" xfId="10034"/>
    <cellStyle name="40% - Accent6 22 4" xfId="10035"/>
    <cellStyle name="40% - Accent6 22 4 2" xfId="10036"/>
    <cellStyle name="40% - Accent6 22 4 3" xfId="10037"/>
    <cellStyle name="40% - Accent6 22 5" xfId="10038"/>
    <cellStyle name="40% - Accent6 22 6" xfId="10039"/>
    <cellStyle name="40% - Accent6 23" xfId="4235"/>
    <cellStyle name="40% - Accent6 23 2" xfId="10040"/>
    <cellStyle name="40% - Accent6 23 2 2" xfId="10041"/>
    <cellStyle name="40% - Accent6 23 2 3" xfId="10042"/>
    <cellStyle name="40% - Accent6 23 3" xfId="10043"/>
    <cellStyle name="40% - Accent6 23 4" xfId="10044"/>
    <cellStyle name="40% - Accent6 24" xfId="4236"/>
    <cellStyle name="40% - Accent6 24 2" xfId="10045"/>
    <cellStyle name="40% - Accent6 24 3" xfId="10046"/>
    <cellStyle name="40% - Accent6 25" xfId="4237"/>
    <cellStyle name="40% - Accent6 25 2" xfId="10047"/>
    <cellStyle name="40% - Accent6 25 3" xfId="10048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1"/>
    <cellStyle name="40% - Accent6 3 3 2 2" xfId="10049"/>
    <cellStyle name="40% - Accent6 3 3 2 2 2" xfId="10050"/>
    <cellStyle name="40% - Accent6 3 3 2 2 3" xfId="10051"/>
    <cellStyle name="40% - Accent6 3 3 2 3" xfId="10052"/>
    <cellStyle name="40% - Accent6 3 3 2 4" xfId="10053"/>
    <cellStyle name="40% - Accent6 3 3 3" xfId="10054"/>
    <cellStyle name="40% - Accent6 3 3 3 2" xfId="10055"/>
    <cellStyle name="40% - Accent6 3 3 3 3" xfId="10056"/>
    <cellStyle name="40% - Accent6 3 3 4" xfId="10057"/>
    <cellStyle name="40% - Accent6 3 3 4 2" xfId="10058"/>
    <cellStyle name="40% - Accent6 3 3 4 3" xfId="10059"/>
    <cellStyle name="40% - Accent6 3 3 5" xfId="10060"/>
    <cellStyle name="40% - Accent6 3 3 6" xfId="10061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2"/>
    <cellStyle name="40% - Accent6 4 2 2 2 2" xfId="10063"/>
    <cellStyle name="40% - Accent6 4 2 2 2 3" xfId="10064"/>
    <cellStyle name="40% - Accent6 4 2 2 3" xfId="10065"/>
    <cellStyle name="40% - Accent6 4 2 2 4" xfId="10066"/>
    <cellStyle name="40% - Accent6 4 2 3" xfId="4253"/>
    <cellStyle name="40% - Accent6 4 2 3 2" xfId="10067"/>
    <cellStyle name="40% - Accent6 4 2 3 3" xfId="10068"/>
    <cellStyle name="40% - Accent6 4 2 4" xfId="10069"/>
    <cellStyle name="40% - Accent6 4 2 4 2" xfId="10070"/>
    <cellStyle name="40% - Accent6 4 2 4 3" xfId="10071"/>
    <cellStyle name="40% - Accent6 4 2 5" xfId="10072"/>
    <cellStyle name="40% - Accent6 4 2 6" xfId="10073"/>
    <cellStyle name="40% - Accent6 4 3" xfId="4254"/>
    <cellStyle name="40% - Accent6 4 3 2" xfId="4255"/>
    <cellStyle name="40% - Accent6 4 3 2 2" xfId="10074"/>
    <cellStyle name="40% - Accent6 4 3 2 3" xfId="10075"/>
    <cellStyle name="40% - Accent6 4 3 3" xfId="10076"/>
    <cellStyle name="40% - Accent6 4 3 4" xfId="10077"/>
    <cellStyle name="40% - Accent6 4 4" xfId="4256"/>
    <cellStyle name="40% - Accent6 4 4 2" xfId="10078"/>
    <cellStyle name="40% - Accent6 4 4 3" xfId="10079"/>
    <cellStyle name="40% - Accent6 4 5" xfId="4257"/>
    <cellStyle name="40% - Accent6 4 5 2" xfId="10080"/>
    <cellStyle name="40% - Accent6 4 5 3" xfId="10081"/>
    <cellStyle name="40% - Accent6 4 6" xfId="10082"/>
    <cellStyle name="40% - Accent6 4 7" xfId="10083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2"/>
    <cellStyle name="40% - Accent6 5 2 2" xfId="10084"/>
    <cellStyle name="40% - Accent6 5 2 2 2" xfId="10085"/>
    <cellStyle name="40% - Accent6 5 2 2 3" xfId="10086"/>
    <cellStyle name="40% - Accent6 5 2 3" xfId="10087"/>
    <cellStyle name="40% - Accent6 5 2 4" xfId="10088"/>
    <cellStyle name="40% - Accent6 5 3" xfId="10089"/>
    <cellStyle name="40% - Accent6 5 3 2" xfId="10090"/>
    <cellStyle name="40% - Accent6 5 3 3" xfId="10091"/>
    <cellStyle name="40% - Accent6 5 4" xfId="10092"/>
    <cellStyle name="40% - Accent6 5 4 2" xfId="10093"/>
    <cellStyle name="40% - Accent6 5 4 3" xfId="10094"/>
    <cellStyle name="40% - Accent6 5 5" xfId="10095"/>
    <cellStyle name="40% - Accent6 5 6" xfId="10096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3"/>
    <cellStyle name="40% - Accent6 6 2 2" xfId="10097"/>
    <cellStyle name="40% - Accent6 6 2 2 2" xfId="10098"/>
    <cellStyle name="40% - Accent6 6 2 2 3" xfId="10099"/>
    <cellStyle name="40% - Accent6 6 2 3" xfId="10100"/>
    <cellStyle name="40% - Accent6 6 2 4" xfId="10101"/>
    <cellStyle name="40% - Accent6 6 3" xfId="10102"/>
    <cellStyle name="40% - Accent6 6 3 2" xfId="10103"/>
    <cellStyle name="40% - Accent6 6 3 3" xfId="10104"/>
    <cellStyle name="40% - Accent6 6 4" xfId="10105"/>
    <cellStyle name="40% - Accent6 6 4 2" xfId="10106"/>
    <cellStyle name="40% - Accent6 6 4 3" xfId="10107"/>
    <cellStyle name="40% - Accent6 6 5" xfId="10108"/>
    <cellStyle name="40% - Accent6 6 6" xfId="10109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4"/>
    <cellStyle name="40% - Accent6 7 2 2" xfId="10110"/>
    <cellStyle name="40% - Accent6 7 2 2 2" xfId="10111"/>
    <cellStyle name="40% - Accent6 7 2 2 3" xfId="10112"/>
    <cellStyle name="40% - Accent6 7 2 3" xfId="10113"/>
    <cellStyle name="40% - Accent6 7 2 4" xfId="10114"/>
    <cellStyle name="40% - Accent6 7 3" xfId="10115"/>
    <cellStyle name="40% - Accent6 7 3 2" xfId="10116"/>
    <cellStyle name="40% - Accent6 7 3 3" xfId="10117"/>
    <cellStyle name="40% - Accent6 7 4" xfId="10118"/>
    <cellStyle name="40% - Accent6 7 4 2" xfId="10119"/>
    <cellStyle name="40% - Accent6 7 4 3" xfId="10120"/>
    <cellStyle name="40% - Accent6 7 5" xfId="10121"/>
    <cellStyle name="40% - Accent6 7 6" xfId="10122"/>
    <cellStyle name="40% - Accent6 8" xfId="469"/>
    <cellStyle name="40% - Accent6 8 2" xfId="6755"/>
    <cellStyle name="40% - Accent6 8 2 2" xfId="10123"/>
    <cellStyle name="40% - Accent6 8 2 2 2" xfId="10124"/>
    <cellStyle name="40% - Accent6 8 2 2 3" xfId="10125"/>
    <cellStyle name="40% - Accent6 8 2 3" xfId="10126"/>
    <cellStyle name="40% - Accent6 8 2 4" xfId="10127"/>
    <cellStyle name="40% - Accent6 8 3" xfId="10128"/>
    <cellStyle name="40% - Accent6 8 3 2" xfId="10129"/>
    <cellStyle name="40% - Accent6 8 3 3" xfId="10130"/>
    <cellStyle name="40% - Accent6 8 4" xfId="10131"/>
    <cellStyle name="40% - Accent6 8 4 2" xfId="10132"/>
    <cellStyle name="40% - Accent6 8 4 3" xfId="10133"/>
    <cellStyle name="40% - Accent6 8 5" xfId="10134"/>
    <cellStyle name="40% - Accent6 8 6" xfId="10135"/>
    <cellStyle name="40% - Accent6 9" xfId="470"/>
    <cellStyle name="40% - Accent6 9 2" xfId="6756"/>
    <cellStyle name="40% - Accent6 9 2 2" xfId="10136"/>
    <cellStyle name="40% - Accent6 9 2 2 2" xfId="10137"/>
    <cellStyle name="40% - Accent6 9 2 2 3" xfId="10138"/>
    <cellStyle name="40% - Accent6 9 2 3" xfId="10139"/>
    <cellStyle name="40% - Accent6 9 2 4" xfId="10140"/>
    <cellStyle name="40% - Accent6 9 3" xfId="10141"/>
    <cellStyle name="40% - Accent6 9 3 2" xfId="10142"/>
    <cellStyle name="40% - Accent6 9 3 3" xfId="10143"/>
    <cellStyle name="40% - Accent6 9 4" xfId="10144"/>
    <cellStyle name="40% - Accent6 9 4 2" xfId="10145"/>
    <cellStyle name="40% - Accent6 9 4 3" xfId="10146"/>
    <cellStyle name="40% - Accent6 9 5" xfId="10147"/>
    <cellStyle name="40% - Accent6 9 6" xfId="10148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49"/>
    <cellStyle name="Comma 13 2 2 2" xfId="10150"/>
    <cellStyle name="Comma 13 2 2 3" xfId="10151"/>
    <cellStyle name="Comma 13 2 3" xfId="10152"/>
    <cellStyle name="Comma 13 2 4" xfId="10153"/>
    <cellStyle name="Comma 13 3" xfId="10154"/>
    <cellStyle name="Comma 13 3 2" xfId="10155"/>
    <cellStyle name="Comma 13 3 3" xfId="10156"/>
    <cellStyle name="Comma 13 4" xfId="10157"/>
    <cellStyle name="Comma 13 4 2" xfId="10158"/>
    <cellStyle name="Comma 13 4 3" xfId="10159"/>
    <cellStyle name="Comma 13 5" xfId="10160"/>
    <cellStyle name="Comma 13 6" xfId="10161"/>
    <cellStyle name="Comma 14" xfId="830"/>
    <cellStyle name="Comma 14 2" xfId="4943"/>
    <cellStyle name="Comma 14 2 2" xfId="10162"/>
    <cellStyle name="Comma 14 2 2 2" xfId="10163"/>
    <cellStyle name="Comma 14 2 2 3" xfId="10164"/>
    <cellStyle name="Comma 14 2 3" xfId="10165"/>
    <cellStyle name="Comma 14 2 4" xfId="10166"/>
    <cellStyle name="Comma 14 3" xfId="10167"/>
    <cellStyle name="Comma 14 3 2" xfId="10168"/>
    <cellStyle name="Comma 14 3 3" xfId="10169"/>
    <cellStyle name="Comma 14 4" xfId="10170"/>
    <cellStyle name="Comma 14 4 2" xfId="10171"/>
    <cellStyle name="Comma 14 4 3" xfId="10172"/>
    <cellStyle name="Comma 14 5" xfId="10173"/>
    <cellStyle name="Comma 14 6" xfId="10174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7"/>
    <cellStyle name="Comma 2 5 2 2" xfId="10175"/>
    <cellStyle name="Comma 2 5 2 2 2" xfId="10176"/>
    <cellStyle name="Comma 2 5 2 2 3" xfId="10177"/>
    <cellStyle name="Comma 2 5 2 3" xfId="10178"/>
    <cellStyle name="Comma 2 5 2 4" xfId="10179"/>
    <cellStyle name="Comma 2 5 3" xfId="10180"/>
    <cellStyle name="Comma 2 5 3 2" xfId="10181"/>
    <cellStyle name="Comma 2 5 3 3" xfId="10182"/>
    <cellStyle name="Comma 2 5 4" xfId="10183"/>
    <cellStyle name="Comma 2 5 4 2" xfId="10184"/>
    <cellStyle name="Comma 2 5 4 3" xfId="10185"/>
    <cellStyle name="Comma 2 5 5" xfId="10186"/>
    <cellStyle name="Comma 2 5 6" xfId="10187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8"/>
    <cellStyle name="Comma 3 4 2 2" xfId="10188"/>
    <cellStyle name="Comma 3 4 2 2 2" xfId="10189"/>
    <cellStyle name="Comma 3 4 2 2 3" xfId="10190"/>
    <cellStyle name="Comma 3 4 2 3" xfId="10191"/>
    <cellStyle name="Comma 3 4 2 4" xfId="10192"/>
    <cellStyle name="Comma 3 4 3" xfId="10193"/>
    <cellStyle name="Comma 3 4 3 2" xfId="10194"/>
    <cellStyle name="Comma 3 4 3 3" xfId="10195"/>
    <cellStyle name="Comma 3 4 4" xfId="10196"/>
    <cellStyle name="Comma 3 4 4 2" xfId="10197"/>
    <cellStyle name="Comma 3 4 4 3" xfId="10198"/>
    <cellStyle name="Comma 3 4 5" xfId="10199"/>
    <cellStyle name="Comma 3 4 6" xfId="10200"/>
    <cellStyle name="Comma 4" xfId="842"/>
    <cellStyle name="Comma 4 2" xfId="843"/>
    <cellStyle name="Comma 4 3" xfId="844"/>
    <cellStyle name="Comma 4 3 2" xfId="6759"/>
    <cellStyle name="Comma 4 3 2 2" xfId="10201"/>
    <cellStyle name="Comma 4 3 2 2 2" xfId="10202"/>
    <cellStyle name="Comma 4 3 2 2 3" xfId="10203"/>
    <cellStyle name="Comma 4 3 2 3" xfId="10204"/>
    <cellStyle name="Comma 4 3 2 4" xfId="10205"/>
    <cellStyle name="Comma 4 3 3" xfId="10206"/>
    <cellStyle name="Comma 4 3 3 2" xfId="10207"/>
    <cellStyle name="Comma 4 3 3 3" xfId="10208"/>
    <cellStyle name="Comma 4 3 4" xfId="10209"/>
    <cellStyle name="Comma 4 3 4 2" xfId="10210"/>
    <cellStyle name="Comma 4 3 4 3" xfId="10211"/>
    <cellStyle name="Comma 4 3 5" xfId="10212"/>
    <cellStyle name="Comma 4 3 6" xfId="10213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4"/>
    <cellStyle name="Comma 5 3 2 2 3" xfId="10215"/>
    <cellStyle name="Comma 5 3 2 3" xfId="4973"/>
    <cellStyle name="Comma 5 3 2 4" xfId="10216"/>
    <cellStyle name="Comma 5 3 3" xfId="4974"/>
    <cellStyle name="Comma 5 3 3 2" xfId="10217"/>
    <cellStyle name="Comma 5 3 3 3" xfId="10218"/>
    <cellStyle name="Comma 5 3 4" xfId="4975"/>
    <cellStyle name="Comma 5 3 4 2" xfId="10219"/>
    <cellStyle name="Comma 5 3 4 3" xfId="10220"/>
    <cellStyle name="Comma 5 3 5" xfId="10221"/>
    <cellStyle name="Comma 5 3 6" xfId="10222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60"/>
    <cellStyle name="Comma 6 3 2 2" xfId="10223"/>
    <cellStyle name="Comma 6 3 2 2 2" xfId="10224"/>
    <cellStyle name="Comma 6 3 2 2 3" xfId="10225"/>
    <cellStyle name="Comma 6 3 2 3" xfId="10226"/>
    <cellStyle name="Comma 6 3 2 4" xfId="10227"/>
    <cellStyle name="Comma 6 3 3" xfId="10228"/>
    <cellStyle name="Comma 6 3 3 2" xfId="10229"/>
    <cellStyle name="Comma 6 3 3 3" xfId="10230"/>
    <cellStyle name="Comma 6 3 4" xfId="10231"/>
    <cellStyle name="Comma 6 3 4 2" xfId="10232"/>
    <cellStyle name="Comma 6 3 4 3" xfId="10233"/>
    <cellStyle name="Comma 6 3 5" xfId="10234"/>
    <cellStyle name="Comma 6 3 6" xfId="10235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6"/>
    <cellStyle name="Currency 11 2 2 2" xfId="10237"/>
    <cellStyle name="Currency 11 2 2 3" xfId="10238"/>
    <cellStyle name="Currency 11 2 3" xfId="10239"/>
    <cellStyle name="Currency 11 2 4" xfId="10240"/>
    <cellStyle name="Currency 11 3" xfId="10241"/>
    <cellStyle name="Currency 11 3 2" xfId="10242"/>
    <cellStyle name="Currency 11 3 3" xfId="10243"/>
    <cellStyle name="Currency 11 4" xfId="10244"/>
    <cellStyle name="Currency 11 4 2" xfId="10245"/>
    <cellStyle name="Currency 11 4 3" xfId="10246"/>
    <cellStyle name="Currency 11 5" xfId="10247"/>
    <cellStyle name="Currency 11 6" xfId="10248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498"/>
    <cellStyle name="Input [yellow]" xfId="959"/>
    <cellStyle name="Input [yellow] 2" xfId="960"/>
    <cellStyle name="Input [yellow] 2 2" xfId="5499"/>
    <cellStyle name="Input [yellow] 2 3" xfId="5500"/>
    <cellStyle name="Input [yellow] 3" xfId="961"/>
    <cellStyle name="Input [yellow] 3 2" xfId="5501"/>
    <cellStyle name="Input [yellow] 3 3" xfId="5502"/>
    <cellStyle name="Input [yellow] 4" xfId="962"/>
    <cellStyle name="Input [yellow] 4 2" xfId="5503"/>
    <cellStyle name="Input [yellow] 4 3" xfId="5504"/>
    <cellStyle name="Input [yellow] 5" xfId="5505"/>
    <cellStyle name="Input [yellow]_(C) WHE Proforma with ITC cash grant 10 Yr Amort_for deferral_102809" xfId="5506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7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8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9"/>
    <cellStyle name="Input 40" xfId="996"/>
    <cellStyle name="Input 41" xfId="997"/>
    <cellStyle name="Input 42" xfId="998"/>
    <cellStyle name="Input 43" xfId="999"/>
    <cellStyle name="Input 44" xfId="5510"/>
    <cellStyle name="Input 45" xfId="5511"/>
    <cellStyle name="Input 46" xfId="5512"/>
    <cellStyle name="Input 47" xfId="5513"/>
    <cellStyle name="Input 48" xfId="5514"/>
    <cellStyle name="Input 49" xfId="5515"/>
    <cellStyle name="Input 5" xfId="1000"/>
    <cellStyle name="Input 50" xfId="5516"/>
    <cellStyle name="Input 51" xfId="5517"/>
    <cellStyle name="Input 52" xfId="5518"/>
    <cellStyle name="Input 53" xfId="5519"/>
    <cellStyle name="Input 54" xfId="5520"/>
    <cellStyle name="Input 55" xfId="5521"/>
    <cellStyle name="Input 56" xfId="5522"/>
    <cellStyle name="Input 57" xfId="5523"/>
    <cellStyle name="Input 58" xfId="5524"/>
    <cellStyle name="Input 59" xfId="5525"/>
    <cellStyle name="Input 6" xfId="1001"/>
    <cellStyle name="Input 60" xfId="5526"/>
    <cellStyle name="Input 61" xfId="5527"/>
    <cellStyle name="Input 62" xfId="5528"/>
    <cellStyle name="Input 63" xfId="5529"/>
    <cellStyle name="Input 64" xfId="5530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1"/>
    <cellStyle name="Lines" xfId="1007"/>
    <cellStyle name="Lines 2" xfId="5532"/>
    <cellStyle name="Lines 3" xfId="5533"/>
    <cellStyle name="LINKED" xfId="1008"/>
    <cellStyle name="Linked Cell 10" xfId="1009"/>
    <cellStyle name="Linked Cell 11" xfId="5534"/>
    <cellStyle name="Linked Cell 12" xfId="5535"/>
    <cellStyle name="Linked Cell 13" xfId="5536"/>
    <cellStyle name="Linked Cell 14" xfId="5537"/>
    <cellStyle name="Linked Cell 15" xfId="5538"/>
    <cellStyle name="Linked Cell 16" xfId="5539"/>
    <cellStyle name="Linked Cell 17" xfId="5540"/>
    <cellStyle name="Linked Cell 18" xfId="5541"/>
    <cellStyle name="Linked Cell 19" xfId="5542"/>
    <cellStyle name="Linked Cell 2" xfId="1010"/>
    <cellStyle name="Linked Cell 2 2" xfId="5543"/>
    <cellStyle name="Linked Cell 20" xfId="5544"/>
    <cellStyle name="Linked Cell 21" xfId="5545"/>
    <cellStyle name="Linked Cell 22" xfId="5546"/>
    <cellStyle name="Linked Cell 23" xfId="5547"/>
    <cellStyle name="Linked Cell 24" xfId="5548"/>
    <cellStyle name="Linked Cell 25" xfId="5549"/>
    <cellStyle name="Linked Cell 26" xfId="5550"/>
    <cellStyle name="Linked Cell 27" xfId="5551"/>
    <cellStyle name="Linked Cell 28" xfId="5552"/>
    <cellStyle name="Linked Cell 29" xfId="5553"/>
    <cellStyle name="Linked Cell 3" xfId="1011"/>
    <cellStyle name="Linked Cell 3 2" xfId="5554"/>
    <cellStyle name="Linked Cell 30" xfId="5555"/>
    <cellStyle name="Linked Cell 31" xfId="5556"/>
    <cellStyle name="Linked Cell 32" xfId="5557"/>
    <cellStyle name="Linked Cell 33" xfId="5558"/>
    <cellStyle name="Linked Cell 34" xfId="5559"/>
    <cellStyle name="Linked Cell 35" xfId="5560"/>
    <cellStyle name="Linked Cell 36" xfId="5561"/>
    <cellStyle name="Linked Cell 37" xfId="5562"/>
    <cellStyle name="Linked Cell 38" xfId="5563"/>
    <cellStyle name="Linked Cell 39" xfId="5564"/>
    <cellStyle name="Linked Cell 4" xfId="1012"/>
    <cellStyle name="Linked Cell 40" xfId="5565"/>
    <cellStyle name="Linked Cell 41" xfId="5566"/>
    <cellStyle name="Linked Cell 42" xfId="5567"/>
    <cellStyle name="Linked Cell 43" xfId="5568"/>
    <cellStyle name="Linked Cell 44" xfId="5569"/>
    <cellStyle name="Linked Cell 45" xfId="5570"/>
    <cellStyle name="Linked Cell 46" xfId="5571"/>
    <cellStyle name="Linked Cell 47" xfId="5572"/>
    <cellStyle name="Linked Cell 48" xfId="5573"/>
    <cellStyle name="Linked Cell 49" xfId="5574"/>
    <cellStyle name="Linked Cell 5" xfId="1013"/>
    <cellStyle name="Linked Cell 50" xfId="5575"/>
    <cellStyle name="Linked Cell 51" xfId="5576"/>
    <cellStyle name="Linked Cell 52" xfId="5577"/>
    <cellStyle name="Linked Cell 53" xfId="5578"/>
    <cellStyle name="Linked Cell 54" xfId="5579"/>
    <cellStyle name="Linked Cell 55" xfId="5580"/>
    <cellStyle name="Linked Cell 56" xfId="5581"/>
    <cellStyle name="Linked Cell 57" xfId="5582"/>
    <cellStyle name="Linked Cell 58" xfId="5583"/>
    <cellStyle name="Linked Cell 59" xfId="5584"/>
    <cellStyle name="Linked Cell 6" xfId="1014"/>
    <cellStyle name="Linked Cell 60" xfId="5585"/>
    <cellStyle name="Linked Cell 61" xfId="5586"/>
    <cellStyle name="Linked Cell 62" xfId="5587"/>
    <cellStyle name="Linked Cell 63" xfId="5588"/>
    <cellStyle name="Linked Cell 64" xfId="5589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0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1"/>
    <cellStyle name="Neutral 10" xfId="1026"/>
    <cellStyle name="Neutral 11" xfId="5592"/>
    <cellStyle name="Neutral 12" xfId="5593"/>
    <cellStyle name="Neutral 13" xfId="5594"/>
    <cellStyle name="Neutral 14" xfId="5595"/>
    <cellStyle name="Neutral 15" xfId="5596"/>
    <cellStyle name="Neutral 16" xfId="5597"/>
    <cellStyle name="Neutral 17" xfId="5598"/>
    <cellStyle name="Neutral 18" xfId="5599"/>
    <cellStyle name="Neutral 19" xfId="5600"/>
    <cellStyle name="Neutral 2" xfId="1027"/>
    <cellStyle name="Neutral 2 2" xfId="5601"/>
    <cellStyle name="Neutral 20" xfId="5602"/>
    <cellStyle name="Neutral 21" xfId="5603"/>
    <cellStyle name="Neutral 22" xfId="5604"/>
    <cellStyle name="Neutral 23" xfId="5605"/>
    <cellStyle name="Neutral 24" xfId="5606"/>
    <cellStyle name="Neutral 25" xfId="5607"/>
    <cellStyle name="Neutral 26" xfId="5608"/>
    <cellStyle name="Neutral 27" xfId="5609"/>
    <cellStyle name="Neutral 28" xfId="5610"/>
    <cellStyle name="Neutral 29" xfId="5611"/>
    <cellStyle name="Neutral 3" xfId="1028"/>
    <cellStyle name="Neutral 3 2" xfId="5612"/>
    <cellStyle name="Neutral 30" xfId="5613"/>
    <cellStyle name="Neutral 31" xfId="5614"/>
    <cellStyle name="Neutral 32" xfId="5615"/>
    <cellStyle name="Neutral 33" xfId="5616"/>
    <cellStyle name="Neutral 34" xfId="5617"/>
    <cellStyle name="Neutral 35" xfId="5618"/>
    <cellStyle name="Neutral 36" xfId="5619"/>
    <cellStyle name="Neutral 37" xfId="5620"/>
    <cellStyle name="Neutral 38" xfId="5621"/>
    <cellStyle name="Neutral 39" xfId="5622"/>
    <cellStyle name="Neutral 4" xfId="1029"/>
    <cellStyle name="Neutral 40" xfId="5623"/>
    <cellStyle name="Neutral 41" xfId="5624"/>
    <cellStyle name="Neutral 42" xfId="5625"/>
    <cellStyle name="Neutral 43" xfId="5626"/>
    <cellStyle name="Neutral 44" xfId="5627"/>
    <cellStyle name="Neutral 45" xfId="5628"/>
    <cellStyle name="Neutral 46" xfId="5629"/>
    <cellStyle name="Neutral 47" xfId="5630"/>
    <cellStyle name="Neutral 48" xfId="5631"/>
    <cellStyle name="Neutral 49" xfId="5632"/>
    <cellStyle name="Neutral 5" xfId="1030"/>
    <cellStyle name="Neutral 50" xfId="5633"/>
    <cellStyle name="Neutral 51" xfId="5634"/>
    <cellStyle name="Neutral 52" xfId="5635"/>
    <cellStyle name="Neutral 53" xfId="5636"/>
    <cellStyle name="Neutral 54" xfId="5637"/>
    <cellStyle name="Neutral 55" xfId="5638"/>
    <cellStyle name="Neutral 56" xfId="5639"/>
    <cellStyle name="Neutral 57" xfId="5640"/>
    <cellStyle name="Neutral 58" xfId="5641"/>
    <cellStyle name="Neutral 59" xfId="5642"/>
    <cellStyle name="Neutral 6" xfId="1031"/>
    <cellStyle name="Neutral 60" xfId="5643"/>
    <cellStyle name="Neutral 61" xfId="5644"/>
    <cellStyle name="Neutral 62" xfId="5645"/>
    <cellStyle name="Neutral 63" xfId="5646"/>
    <cellStyle name="Neutral 64" xfId="5647"/>
    <cellStyle name="Neutral 7" xfId="1032"/>
    <cellStyle name="Neutral 8" xfId="1033"/>
    <cellStyle name="Neutral 9" xfId="1034"/>
    <cellStyle name="no dec" xfId="1035"/>
    <cellStyle name="no dec 2" xfId="5648"/>
    <cellStyle name="Normal" xfId="0" builtinId="0"/>
    <cellStyle name="Normal - Style1" xfId="1036"/>
    <cellStyle name="Normal - Style1 2" xfId="1037"/>
    <cellStyle name="Normal - Style1 2 2" xfId="5649"/>
    <cellStyle name="Normal - Style1 3" xfId="1038"/>
    <cellStyle name="Normal - Style1 3 2" xfId="5650"/>
    <cellStyle name="Normal - Style1 4" xfId="1039"/>
    <cellStyle name="Normal - Style1 4 2" xfId="5651"/>
    <cellStyle name="Normal - Style1 5" xfId="5652"/>
    <cellStyle name="Normal - Style1 5 2" xfId="5653"/>
    <cellStyle name="Normal - Style1 5 3" xfId="5654"/>
    <cellStyle name="Normal - Style1 6" xfId="5655"/>
    <cellStyle name="Normal - Style1 6 2" xfId="5656"/>
    <cellStyle name="Normal - Style1_(C) WHE Proforma with ITC cash grant 10 Yr Amort_for deferral_102809" xfId="5657"/>
    <cellStyle name="Normal 10" xfId="1040"/>
    <cellStyle name="Normal 10 2" xfId="1041"/>
    <cellStyle name="Normal 10 2 2" xfId="5658"/>
    <cellStyle name="Normal 10 2 2 2" xfId="5659"/>
    <cellStyle name="Normal 10 2 2 3" xfId="5660"/>
    <cellStyle name="Normal 10 2 3" xfId="5661"/>
    <cellStyle name="Normal 10 2 4" xfId="5662"/>
    <cellStyle name="Normal 10 3" xfId="1042"/>
    <cellStyle name="Normal 10 3 2" xfId="5663"/>
    <cellStyle name="Normal 10 3 2 2" xfId="10249"/>
    <cellStyle name="Normal 10 3 2 2 2" xfId="10250"/>
    <cellStyle name="Normal 10 3 2 2 3" xfId="10251"/>
    <cellStyle name="Normal 10 3 2 3" xfId="10252"/>
    <cellStyle name="Normal 10 3 2 4" xfId="10253"/>
    <cellStyle name="Normal 10 3 3" xfId="5664"/>
    <cellStyle name="Normal 10 3 3 2" xfId="10254"/>
    <cellStyle name="Normal 10 3 3 3" xfId="10255"/>
    <cellStyle name="Normal 10 3 4" xfId="10256"/>
    <cellStyle name="Normal 10 3 4 2" xfId="10257"/>
    <cellStyle name="Normal 10 3 4 3" xfId="10258"/>
    <cellStyle name="Normal 10 3 5" xfId="10259"/>
    <cellStyle name="Normal 10 3 6" xfId="10260"/>
    <cellStyle name="Normal 10 4" xfId="5665"/>
    <cellStyle name="Normal 10 4 2" xfId="5666"/>
    <cellStyle name="Normal 10 5" xfId="5667"/>
    <cellStyle name="Normal 10 5 2" xfId="5668"/>
    <cellStyle name="Normal 10 5 3" xfId="5669"/>
    <cellStyle name="Normal 10 6" xfId="5670"/>
    <cellStyle name="Normal 10 6 2" xfId="5671"/>
    <cellStyle name="Normal 10 7" xfId="5672"/>
    <cellStyle name="Normal 10 8" xfId="5673"/>
    <cellStyle name="Normal 10_04.07E Wild Horse Wind Expansion" xfId="5674"/>
    <cellStyle name="Normal 100" xfId="5675"/>
    <cellStyle name="Normal 101" xfId="5676"/>
    <cellStyle name="Normal 102" xfId="5677"/>
    <cellStyle name="Normal 103" xfId="6800"/>
    <cellStyle name="Normal 11" xfId="1043"/>
    <cellStyle name="Normal 11 2" xfId="1044"/>
    <cellStyle name="Normal 11 2 2" xfId="5678"/>
    <cellStyle name="Normal 11 3" xfId="1045"/>
    <cellStyle name="Normal 11 3 2" xfId="5679"/>
    <cellStyle name="Normal 11 3 2 2" xfId="10261"/>
    <cellStyle name="Normal 11 3 2 2 2" xfId="10262"/>
    <cellStyle name="Normal 11 3 2 2 3" xfId="10263"/>
    <cellStyle name="Normal 11 3 2 3" xfId="10264"/>
    <cellStyle name="Normal 11 3 2 4" xfId="10265"/>
    <cellStyle name="Normal 11 3 3" xfId="5680"/>
    <cellStyle name="Normal 11 3 3 2" xfId="10266"/>
    <cellStyle name="Normal 11 3 3 3" xfId="10267"/>
    <cellStyle name="Normal 11 3 4" xfId="10268"/>
    <cellStyle name="Normal 11 3 4 2" xfId="10269"/>
    <cellStyle name="Normal 11 3 4 3" xfId="10270"/>
    <cellStyle name="Normal 11 3 5" xfId="10271"/>
    <cellStyle name="Normal 11 3 6" xfId="10272"/>
    <cellStyle name="Normal 11 4" xfId="5681"/>
    <cellStyle name="Normal 11 4 2" xfId="5682"/>
    <cellStyle name="Normal 11 5" xfId="5683"/>
    <cellStyle name="Normal 11 6" xfId="5684"/>
    <cellStyle name="Normal 12" xfId="1046"/>
    <cellStyle name="Normal 12 2" xfId="1047"/>
    <cellStyle name="Normal 12 2 2" xfId="5685"/>
    <cellStyle name="Normal 12 3" xfId="1048"/>
    <cellStyle name="Normal 12 3 2" xfId="5686"/>
    <cellStyle name="Normal 12 3 2 2" xfId="10273"/>
    <cellStyle name="Normal 12 3 2 2 2" xfId="10274"/>
    <cellStyle name="Normal 12 3 2 2 3" xfId="10275"/>
    <cellStyle name="Normal 12 3 2 3" xfId="10276"/>
    <cellStyle name="Normal 12 3 2 4" xfId="10277"/>
    <cellStyle name="Normal 12 3 3" xfId="5687"/>
    <cellStyle name="Normal 12 3 3 2" xfId="10278"/>
    <cellStyle name="Normal 12 3 3 3" xfId="10279"/>
    <cellStyle name="Normal 12 3 4" xfId="10280"/>
    <cellStyle name="Normal 12 3 4 2" xfId="10281"/>
    <cellStyle name="Normal 12 3 4 3" xfId="10282"/>
    <cellStyle name="Normal 12 3 5" xfId="10283"/>
    <cellStyle name="Normal 12 3 6" xfId="10284"/>
    <cellStyle name="Normal 12 4" xfId="5688"/>
    <cellStyle name="Normal 12 4 2" xfId="5689"/>
    <cellStyle name="Normal 12 5" xfId="5690"/>
    <cellStyle name="Normal 12 6" xfId="5691"/>
    <cellStyle name="Normal 13" xfId="1049"/>
    <cellStyle name="Normal 13 2" xfId="1050"/>
    <cellStyle name="Normal 13 2 2" xfId="5692"/>
    <cellStyle name="Normal 13 3" xfId="1051"/>
    <cellStyle name="Normal 13 3 2" xfId="5693"/>
    <cellStyle name="Normal 13 3 2 2" xfId="10285"/>
    <cellStyle name="Normal 13 3 2 2 2" xfId="10286"/>
    <cellStyle name="Normal 13 3 2 2 3" xfId="10287"/>
    <cellStyle name="Normal 13 3 2 3" xfId="10288"/>
    <cellStyle name="Normal 13 3 2 4" xfId="10289"/>
    <cellStyle name="Normal 13 3 3" xfId="5694"/>
    <cellStyle name="Normal 13 3 3 2" xfId="10290"/>
    <cellStyle name="Normal 13 3 3 3" xfId="10291"/>
    <cellStyle name="Normal 13 3 4" xfId="10292"/>
    <cellStyle name="Normal 13 3 4 2" xfId="10293"/>
    <cellStyle name="Normal 13 3 4 3" xfId="10294"/>
    <cellStyle name="Normal 13 3 5" xfId="10295"/>
    <cellStyle name="Normal 13 3 6" xfId="10296"/>
    <cellStyle name="Normal 13 4" xfId="5695"/>
    <cellStyle name="Normal 13 4 2" xfId="5696"/>
    <cellStyle name="Normal 13 5" xfId="5697"/>
    <cellStyle name="Normal 13 6" xfId="5698"/>
    <cellStyle name="Normal 14" xfId="1052"/>
    <cellStyle name="Normal 14 2" xfId="1053"/>
    <cellStyle name="Normal 14 2 2" xfId="6761"/>
    <cellStyle name="Normal 14 2 2 2" xfId="10297"/>
    <cellStyle name="Normal 14 2 2 2 2" xfId="10298"/>
    <cellStyle name="Normal 14 2 2 2 3" xfId="10299"/>
    <cellStyle name="Normal 14 2 2 3" xfId="10300"/>
    <cellStyle name="Normal 14 2 2 4" xfId="10301"/>
    <cellStyle name="Normal 14 2 3" xfId="10302"/>
    <cellStyle name="Normal 14 2 3 2" xfId="10303"/>
    <cellStyle name="Normal 14 2 3 3" xfId="10304"/>
    <cellStyle name="Normal 14 2 4" xfId="10305"/>
    <cellStyle name="Normal 14 2 4 2" xfId="10306"/>
    <cellStyle name="Normal 14 2 4 3" xfId="10307"/>
    <cellStyle name="Normal 14 2 5" xfId="10308"/>
    <cellStyle name="Normal 14 2 6" xfId="10309"/>
    <cellStyle name="Normal 14 3" xfId="6762"/>
    <cellStyle name="Normal 15" xfId="1054"/>
    <cellStyle name="Normal 15 2" xfId="1055"/>
    <cellStyle name="Normal 15 2 2" xfId="6763"/>
    <cellStyle name="Normal 15 2 2 2" xfId="10310"/>
    <cellStyle name="Normal 15 2 2 2 2" xfId="10311"/>
    <cellStyle name="Normal 15 2 2 2 3" xfId="10312"/>
    <cellStyle name="Normal 15 2 2 3" xfId="10313"/>
    <cellStyle name="Normal 15 2 2 4" xfId="10314"/>
    <cellStyle name="Normal 15 2 3" xfId="10315"/>
    <cellStyle name="Normal 15 2 3 2" xfId="10316"/>
    <cellStyle name="Normal 15 2 3 3" xfId="10317"/>
    <cellStyle name="Normal 15 2 4" xfId="10318"/>
    <cellStyle name="Normal 15 2 4 2" xfId="10319"/>
    <cellStyle name="Normal 15 2 4 3" xfId="10320"/>
    <cellStyle name="Normal 15 2 5" xfId="10321"/>
    <cellStyle name="Normal 15 2 6" xfId="10322"/>
    <cellStyle name="Normal 15 3" xfId="5699"/>
    <cellStyle name="Normal 15 3 2" xfId="5700"/>
    <cellStyle name="Normal 15 3 3" xfId="5701"/>
    <cellStyle name="Normal 15 4" xfId="5702"/>
    <cellStyle name="Normal 15 4 2" xfId="5703"/>
    <cellStyle name="Normal 15 5" xfId="5704"/>
    <cellStyle name="Normal 15 6" xfId="5705"/>
    <cellStyle name="Normal 16" xfId="1056"/>
    <cellStyle name="Normal 16 2" xfId="1057"/>
    <cellStyle name="Normal 16 3" xfId="5706"/>
    <cellStyle name="Normal 16 3 2" xfId="5707"/>
    <cellStyle name="Normal 16 3 3" xfId="5708"/>
    <cellStyle name="Normal 16 4" xfId="5709"/>
    <cellStyle name="Normal 16 4 2" xfId="5710"/>
    <cellStyle name="Normal 16 5" xfId="5711"/>
    <cellStyle name="Normal 16 6" xfId="5712"/>
    <cellStyle name="Normal 17" xfId="1058"/>
    <cellStyle name="Normal 17 2" xfId="1059"/>
    <cellStyle name="Normal 17 2 2" xfId="6764"/>
    <cellStyle name="Normal 17 2 2 2" xfId="10323"/>
    <cellStyle name="Normal 17 2 2 2 2" xfId="10324"/>
    <cellStyle name="Normal 17 2 2 2 3" xfId="10325"/>
    <cellStyle name="Normal 17 2 2 3" xfId="10326"/>
    <cellStyle name="Normal 17 2 2 4" xfId="10327"/>
    <cellStyle name="Normal 17 2 3" xfId="10328"/>
    <cellStyle name="Normal 17 2 3 2" xfId="10329"/>
    <cellStyle name="Normal 17 2 3 3" xfId="10330"/>
    <cellStyle name="Normal 17 2 4" xfId="10331"/>
    <cellStyle name="Normal 17 2 4 2" xfId="10332"/>
    <cellStyle name="Normal 17 2 4 3" xfId="10333"/>
    <cellStyle name="Normal 17 2 5" xfId="10334"/>
    <cellStyle name="Normal 17 2 6" xfId="10335"/>
    <cellStyle name="Normal 17 3" xfId="5713"/>
    <cellStyle name="Normal 17 3 2" xfId="10336"/>
    <cellStyle name="Normal 17 3 2 2" xfId="10337"/>
    <cellStyle name="Normal 17 3 2 3" xfId="10338"/>
    <cellStyle name="Normal 17 3 3" xfId="10339"/>
    <cellStyle name="Normal 17 3 4" xfId="10340"/>
    <cellStyle name="Normal 17 4" xfId="10341"/>
    <cellStyle name="Normal 17 4 2" xfId="10342"/>
    <cellStyle name="Normal 17 4 3" xfId="10343"/>
    <cellStyle name="Normal 17 5" xfId="10344"/>
    <cellStyle name="Normal 17 5 2" xfId="10345"/>
    <cellStyle name="Normal 17 5 3" xfId="10346"/>
    <cellStyle name="Normal 17 6" xfId="10347"/>
    <cellStyle name="Normal 17 7" xfId="10348"/>
    <cellStyle name="Normal 18" xfId="1060"/>
    <cellStyle name="Normal 18 2" xfId="1061"/>
    <cellStyle name="Normal 18 2 2" xfId="6765"/>
    <cellStyle name="Normal 18 2 2 2" xfId="10349"/>
    <cellStyle name="Normal 18 2 2 2 2" xfId="10350"/>
    <cellStyle name="Normal 18 2 2 2 3" xfId="10351"/>
    <cellStyle name="Normal 18 2 2 3" xfId="10352"/>
    <cellStyle name="Normal 18 2 2 4" xfId="10353"/>
    <cellStyle name="Normal 18 2 3" xfId="10354"/>
    <cellStyle name="Normal 18 2 3 2" xfId="10355"/>
    <cellStyle name="Normal 18 2 3 3" xfId="10356"/>
    <cellStyle name="Normal 18 2 4" xfId="10357"/>
    <cellStyle name="Normal 18 2 4 2" xfId="10358"/>
    <cellStyle name="Normal 18 2 4 3" xfId="10359"/>
    <cellStyle name="Normal 18 2 5" xfId="10360"/>
    <cellStyle name="Normal 18 2 6" xfId="10361"/>
    <cellStyle name="Normal 18 3" xfId="5714"/>
    <cellStyle name="Normal 18 3 2" xfId="10362"/>
    <cellStyle name="Normal 18 3 2 2" xfId="10363"/>
    <cellStyle name="Normal 18 3 2 3" xfId="10364"/>
    <cellStyle name="Normal 18 3 3" xfId="10365"/>
    <cellStyle name="Normal 18 3 4" xfId="10366"/>
    <cellStyle name="Normal 18 4" xfId="10367"/>
    <cellStyle name="Normal 18 4 2" xfId="10368"/>
    <cellStyle name="Normal 18 4 3" xfId="10369"/>
    <cellStyle name="Normal 18 5" xfId="10370"/>
    <cellStyle name="Normal 18 5 2" xfId="10371"/>
    <cellStyle name="Normal 18 5 3" xfId="10372"/>
    <cellStyle name="Normal 18 6" xfId="10373"/>
    <cellStyle name="Normal 18 7" xfId="10374"/>
    <cellStyle name="Normal 19" xfId="1062"/>
    <cellStyle name="Normal 19 2" xfId="1063"/>
    <cellStyle name="Normal 19 2 2" xfId="10375"/>
    <cellStyle name="Normal 19 2 2 2" xfId="10376"/>
    <cellStyle name="Normal 19 2 2 3" xfId="10377"/>
    <cellStyle name="Normal 19 2 3" xfId="10378"/>
    <cellStyle name="Normal 19 2 4" xfId="10379"/>
    <cellStyle name="Normal 19 3" xfId="5715"/>
    <cellStyle name="Normal 19 3 2" xfId="10380"/>
    <cellStyle name="Normal 19 3 3" xfId="10381"/>
    <cellStyle name="Normal 19 4" xfId="10382"/>
    <cellStyle name="Normal 19 4 2" xfId="10383"/>
    <cellStyle name="Normal 19 4 3" xfId="10384"/>
    <cellStyle name="Normal 19 5" xfId="10385"/>
    <cellStyle name="Normal 19 6" xfId="10386"/>
    <cellStyle name="Normal 2" xfId="1064"/>
    <cellStyle name="Normal 2 10" xfId="5716"/>
    <cellStyle name="Normal 2 10 2" xfId="6801"/>
    <cellStyle name="Normal 2 10 2 2" xfId="10387"/>
    <cellStyle name="Normal 2 10 2 3" xfId="10388"/>
    <cellStyle name="Normal 2 10 3" xfId="10389"/>
    <cellStyle name="Normal 2 10 3 2" xfId="10390"/>
    <cellStyle name="Normal 2 10 3 3" xfId="10391"/>
    <cellStyle name="Normal 2 10 4" xfId="10392"/>
    <cellStyle name="Normal 2 10 5" xfId="10393"/>
    <cellStyle name="Normal 2 11" xfId="6802"/>
    <cellStyle name="Normal 2 11 2" xfId="10394"/>
    <cellStyle name="Normal 2 11 2 2" xfId="10395"/>
    <cellStyle name="Normal 2 11 2 3" xfId="10396"/>
    <cellStyle name="Normal 2 11 3" xfId="10397"/>
    <cellStyle name="Normal 2 11 4" xfId="10398"/>
    <cellStyle name="Normal 2 12" xfId="6803"/>
    <cellStyle name="Normal 2 12 2" xfId="10399"/>
    <cellStyle name="Normal 2 12 3" xfId="10400"/>
    <cellStyle name="Normal 2 13" xfId="10401"/>
    <cellStyle name="Normal 2 13 2" xfId="10402"/>
    <cellStyle name="Normal 2 13 3" xfId="10403"/>
    <cellStyle name="Normal 2 14" xfId="10404"/>
    <cellStyle name="Normal 2 15" xfId="10405"/>
    <cellStyle name="Normal 2 16" xfId="10406"/>
    <cellStyle name="Normal 2 2" xfId="1065"/>
    <cellStyle name="Normal 2 2 2" xfId="1066"/>
    <cellStyle name="Normal 2 2 3" xfId="1067"/>
    <cellStyle name="Normal 2 2 4" xfId="5717"/>
    <cellStyle name="Normal 2 2 4 2" xfId="6804"/>
    <cellStyle name="Normal 2 2 4 2 2" xfId="10407"/>
    <cellStyle name="Normal 2 2 4 2 3" xfId="10408"/>
    <cellStyle name="Normal 2 2 4 3" xfId="10409"/>
    <cellStyle name="Normal 2 2 4 4" xfId="10410"/>
    <cellStyle name="Normal 2 2 5" xfId="10411"/>
    <cellStyle name="Normal 2 2 5 2" xfId="10412"/>
    <cellStyle name="Normal 2 2 5 3" xfId="10413"/>
    <cellStyle name="Normal 2 2_4.14E Miscellaneous Operating Expense working file" xfId="5718"/>
    <cellStyle name="Normal 2 3" xfId="1068"/>
    <cellStyle name="Normal 2 3 2" xfId="5719"/>
    <cellStyle name="Normal 2 4" xfId="1069"/>
    <cellStyle name="Normal 2 4 2" xfId="5720"/>
    <cellStyle name="Normal 2 5" xfId="1070"/>
    <cellStyle name="Normal 2 5 2" xfId="5721"/>
    <cellStyle name="Normal 2 6" xfId="1071"/>
    <cellStyle name="Normal 2 6 2" xfId="5722"/>
    <cellStyle name="Normal 2 7" xfId="1072"/>
    <cellStyle name="Normal 2 7 2" xfId="5723"/>
    <cellStyle name="Normal 2 8" xfId="1073"/>
    <cellStyle name="Normal 2 8 2" xfId="1074"/>
    <cellStyle name="Normal 2 8 2 2" xfId="5724"/>
    <cellStyle name="Normal 2 8 2 2 2" xfId="10414"/>
    <cellStyle name="Normal 2 8 2 2 2 2" xfId="10415"/>
    <cellStyle name="Normal 2 8 2 2 2 3" xfId="10416"/>
    <cellStyle name="Normal 2 8 2 2 3" xfId="10417"/>
    <cellStyle name="Normal 2 8 2 2 4" xfId="10418"/>
    <cellStyle name="Normal 2 8 2 3" xfId="10419"/>
    <cellStyle name="Normal 2 8 2 3 2" xfId="10420"/>
    <cellStyle name="Normal 2 8 2 3 3" xfId="10421"/>
    <cellStyle name="Normal 2 8 2 4" xfId="10422"/>
    <cellStyle name="Normal 2 8 2 4 2" xfId="10423"/>
    <cellStyle name="Normal 2 8 2 4 3" xfId="10424"/>
    <cellStyle name="Normal 2 8 2 5" xfId="10425"/>
    <cellStyle name="Normal 2 8 2 6" xfId="10426"/>
    <cellStyle name="Normal 2 8 3" xfId="5725"/>
    <cellStyle name="Normal 2 8 3 2" xfId="10427"/>
    <cellStyle name="Normal 2 8 3 2 2" xfId="10428"/>
    <cellStyle name="Normal 2 8 3 2 3" xfId="10429"/>
    <cellStyle name="Normal 2 8 3 3" xfId="10430"/>
    <cellStyle name="Normal 2 8 3 4" xfId="10431"/>
    <cellStyle name="Normal 2 8 4" xfId="10432"/>
    <cellStyle name="Normal 2 8 4 2" xfId="10433"/>
    <cellStyle name="Normal 2 8 4 3" xfId="10434"/>
    <cellStyle name="Normal 2 8 5" xfId="10435"/>
    <cellStyle name="Normal 2 8 5 2" xfId="10436"/>
    <cellStyle name="Normal 2 8 5 3" xfId="10437"/>
    <cellStyle name="Normal 2 8 6" xfId="10438"/>
    <cellStyle name="Normal 2 8 7" xfId="10439"/>
    <cellStyle name="Normal 2 9" xfId="1075"/>
    <cellStyle name="Normal 2 9 2" xfId="5726"/>
    <cellStyle name="Normal 2 9 2 2" xfId="10440"/>
    <cellStyle name="Normal 2 9 2 2 2" xfId="10441"/>
    <cellStyle name="Normal 2 9 2 2 3" xfId="10442"/>
    <cellStyle name="Normal 2 9 2 3" xfId="10443"/>
    <cellStyle name="Normal 2 9 2 4" xfId="10444"/>
    <cellStyle name="Normal 2 9 3" xfId="10445"/>
    <cellStyle name="Normal 2 9 3 2" xfId="10446"/>
    <cellStyle name="Normal 2 9 3 3" xfId="10447"/>
    <cellStyle name="Normal 2 9 4" xfId="10448"/>
    <cellStyle name="Normal 2 9 4 2" xfId="10449"/>
    <cellStyle name="Normal 2 9 4 3" xfId="10450"/>
    <cellStyle name="Normal 2 9 5" xfId="10451"/>
    <cellStyle name="Normal 2 9 6" xfId="10452"/>
    <cellStyle name="Normal 2_16.37E Wild Horse Expansion DeferralRevwrkingfile SF" xfId="5727"/>
    <cellStyle name="Normal 20" xfId="1076"/>
    <cellStyle name="Normal 20 2" xfId="5728"/>
    <cellStyle name="Normal 20 2 2" xfId="10453"/>
    <cellStyle name="Normal 20 2 2 2" xfId="10454"/>
    <cellStyle name="Normal 20 2 2 3" xfId="10455"/>
    <cellStyle name="Normal 20 2 3" xfId="10456"/>
    <cellStyle name="Normal 20 2 4" xfId="10457"/>
    <cellStyle name="Normal 20 3" xfId="5729"/>
    <cellStyle name="Normal 20 3 2" xfId="10458"/>
    <cellStyle name="Normal 20 3 3" xfId="10459"/>
    <cellStyle name="Normal 20 4" xfId="5730"/>
    <cellStyle name="Normal 20 4 2" xfId="10460"/>
    <cellStyle name="Normal 20 4 3" xfId="10461"/>
    <cellStyle name="Normal 20 5" xfId="10462"/>
    <cellStyle name="Normal 20 6" xfId="10463"/>
    <cellStyle name="Normal 21" xfId="1077"/>
    <cellStyle name="Normal 21 2" xfId="5731"/>
    <cellStyle name="Normal 21 2 2" xfId="5732"/>
    <cellStyle name="Normal 21 2 2 2" xfId="10464"/>
    <cellStyle name="Normal 21 2 2 3" xfId="10465"/>
    <cellStyle name="Normal 21 2 3" xfId="5733"/>
    <cellStyle name="Normal 21 2 4" xfId="10466"/>
    <cellStyle name="Normal 21 3" xfId="5734"/>
    <cellStyle name="Normal 21 3 2" xfId="5735"/>
    <cellStyle name="Normal 21 3 3" xfId="10467"/>
    <cellStyle name="Normal 21 4" xfId="5736"/>
    <cellStyle name="Normal 21 4 2" xfId="10468"/>
    <cellStyle name="Normal 21 4 3" xfId="10469"/>
    <cellStyle name="Normal 21 5" xfId="5737"/>
    <cellStyle name="Normal 21 6" xfId="10470"/>
    <cellStyle name="Normal 22" xfId="1078"/>
    <cellStyle name="Normal 22 2" xfId="5738"/>
    <cellStyle name="Normal 22 2 2" xfId="5739"/>
    <cellStyle name="Normal 22 2 2 2" xfId="10471"/>
    <cellStyle name="Normal 22 2 2 3" xfId="10472"/>
    <cellStyle name="Normal 22 2 3" xfId="5740"/>
    <cellStyle name="Normal 22 2 4" xfId="10473"/>
    <cellStyle name="Normal 22 3" xfId="5741"/>
    <cellStyle name="Normal 22 3 2" xfId="5742"/>
    <cellStyle name="Normal 22 3 3" xfId="10474"/>
    <cellStyle name="Normal 22 4" xfId="5743"/>
    <cellStyle name="Normal 22 4 2" xfId="10475"/>
    <cellStyle name="Normal 22 4 3" xfId="10476"/>
    <cellStyle name="Normal 22 5" xfId="5744"/>
    <cellStyle name="Normal 22 6" xfId="10477"/>
    <cellStyle name="Normal 23" xfId="1079"/>
    <cellStyle name="Normal 23 2" xfId="5745"/>
    <cellStyle name="Normal 23 2 2" xfId="5746"/>
    <cellStyle name="Normal 23 2 2 2" xfId="10478"/>
    <cellStyle name="Normal 23 2 2 3" xfId="10479"/>
    <cellStyle name="Normal 23 2 3" xfId="5747"/>
    <cellStyle name="Normal 23 2 4" xfId="10480"/>
    <cellStyle name="Normal 23 3" xfId="5748"/>
    <cellStyle name="Normal 23 3 2" xfId="5749"/>
    <cellStyle name="Normal 23 3 3" xfId="10481"/>
    <cellStyle name="Normal 23 4" xfId="5750"/>
    <cellStyle name="Normal 23 4 2" xfId="10482"/>
    <cellStyle name="Normal 23 4 3" xfId="10483"/>
    <cellStyle name="Normal 23 5" xfId="5751"/>
    <cellStyle name="Normal 23 6" xfId="10484"/>
    <cellStyle name="Normal 24" xfId="1080"/>
    <cellStyle name="Normal 24 2" xfId="5752"/>
    <cellStyle name="Normal 24 2 2" xfId="5753"/>
    <cellStyle name="Normal 24 2 2 2" xfId="10485"/>
    <cellStyle name="Normal 24 2 2 3" xfId="10486"/>
    <cellStyle name="Normal 24 2 3" xfId="5754"/>
    <cellStyle name="Normal 24 2 4" xfId="10487"/>
    <cellStyle name="Normal 24 3" xfId="5755"/>
    <cellStyle name="Normal 24 3 2" xfId="5756"/>
    <cellStyle name="Normal 24 3 3" xfId="10488"/>
    <cellStyle name="Normal 24 4" xfId="5757"/>
    <cellStyle name="Normal 24 4 2" xfId="10489"/>
    <cellStyle name="Normal 24 4 3" xfId="10490"/>
    <cellStyle name="Normal 24 5" xfId="5758"/>
    <cellStyle name="Normal 24 6" xfId="10491"/>
    <cellStyle name="Normal 25" xfId="1081"/>
    <cellStyle name="Normal 25 2" xfId="5759"/>
    <cellStyle name="Normal 25 2 2" xfId="5760"/>
    <cellStyle name="Normal 25 2 2 2" xfId="10492"/>
    <cellStyle name="Normal 25 2 2 3" xfId="10493"/>
    <cellStyle name="Normal 25 2 3" xfId="5761"/>
    <cellStyle name="Normal 25 2 4" xfId="10494"/>
    <cellStyle name="Normal 25 3" xfId="5762"/>
    <cellStyle name="Normal 25 3 2" xfId="5763"/>
    <cellStyle name="Normal 25 3 3" xfId="10495"/>
    <cellStyle name="Normal 25 4" xfId="5764"/>
    <cellStyle name="Normal 25 4 2" xfId="10496"/>
    <cellStyle name="Normal 25 4 3" xfId="10497"/>
    <cellStyle name="Normal 25 5" xfId="5765"/>
    <cellStyle name="Normal 25 6" xfId="10498"/>
    <cellStyle name="Normal 26" xfId="1082"/>
    <cellStyle name="Normal 26 2" xfId="5766"/>
    <cellStyle name="Normal 26 2 2" xfId="5767"/>
    <cellStyle name="Normal 26 2 2 2" xfId="10499"/>
    <cellStyle name="Normal 26 2 2 3" xfId="10500"/>
    <cellStyle name="Normal 26 2 3" xfId="5768"/>
    <cellStyle name="Normal 26 2 4" xfId="10501"/>
    <cellStyle name="Normal 26 3" xfId="5769"/>
    <cellStyle name="Normal 26 3 2" xfId="5770"/>
    <cellStyle name="Normal 26 3 3" xfId="10502"/>
    <cellStyle name="Normal 26 4" xfId="5771"/>
    <cellStyle name="Normal 26 4 2" xfId="10503"/>
    <cellStyle name="Normal 26 4 3" xfId="10504"/>
    <cellStyle name="Normal 26 5" xfId="5772"/>
    <cellStyle name="Normal 26 6" xfId="10505"/>
    <cellStyle name="Normal 27" xfId="1083"/>
    <cellStyle name="Normal 27 2" xfId="5773"/>
    <cellStyle name="Normal 27 2 2" xfId="5774"/>
    <cellStyle name="Normal 27 2 2 2" xfId="10506"/>
    <cellStyle name="Normal 27 2 2 3" xfId="10507"/>
    <cellStyle name="Normal 27 2 3" xfId="5775"/>
    <cellStyle name="Normal 27 2 4" xfId="10508"/>
    <cellStyle name="Normal 27 3" xfId="5776"/>
    <cellStyle name="Normal 27 3 2" xfId="5777"/>
    <cellStyle name="Normal 27 3 3" xfId="10509"/>
    <cellStyle name="Normal 27 4" xfId="5778"/>
    <cellStyle name="Normal 27 4 2" xfId="10510"/>
    <cellStyle name="Normal 27 4 3" xfId="10511"/>
    <cellStyle name="Normal 27 5" xfId="5779"/>
    <cellStyle name="Normal 27 6" xfId="10512"/>
    <cellStyle name="Normal 28" xfId="1084"/>
    <cellStyle name="Normal 28 2" xfId="5780"/>
    <cellStyle name="Normal 28 2 2" xfId="5781"/>
    <cellStyle name="Normal 28 2 2 2" xfId="10513"/>
    <cellStyle name="Normal 28 2 2 3" xfId="10514"/>
    <cellStyle name="Normal 28 2 3" xfId="5782"/>
    <cellStyle name="Normal 28 2 4" xfId="10515"/>
    <cellStyle name="Normal 28 3" xfId="5783"/>
    <cellStyle name="Normal 28 3 2" xfId="5784"/>
    <cellStyle name="Normal 28 3 3" xfId="10516"/>
    <cellStyle name="Normal 28 4" xfId="5785"/>
    <cellStyle name="Normal 28 4 2" xfId="10517"/>
    <cellStyle name="Normal 28 4 3" xfId="10518"/>
    <cellStyle name="Normal 28 5" xfId="5786"/>
    <cellStyle name="Normal 28 6" xfId="10519"/>
    <cellStyle name="Normal 29" xfId="1085"/>
    <cellStyle name="Normal 29 2" xfId="5787"/>
    <cellStyle name="Normal 29 2 2" xfId="5788"/>
    <cellStyle name="Normal 29 2 2 2" xfId="10520"/>
    <cellStyle name="Normal 29 2 2 3" xfId="10521"/>
    <cellStyle name="Normal 29 2 3" xfId="5789"/>
    <cellStyle name="Normal 29 2 4" xfId="10522"/>
    <cellStyle name="Normal 29 3" xfId="5790"/>
    <cellStyle name="Normal 29 3 2" xfId="5791"/>
    <cellStyle name="Normal 29 3 3" xfId="10523"/>
    <cellStyle name="Normal 29 4" xfId="5792"/>
    <cellStyle name="Normal 29 4 2" xfId="10524"/>
    <cellStyle name="Normal 29 4 3" xfId="10525"/>
    <cellStyle name="Normal 29 5" xfId="5793"/>
    <cellStyle name="Normal 29 6" xfId="10526"/>
    <cellStyle name="Normal 3" xfId="1086"/>
    <cellStyle name="Normal 3 2" xfId="1087"/>
    <cellStyle name="Normal 3 2 2" xfId="5794"/>
    <cellStyle name="Normal 3 3" xfId="1088"/>
    <cellStyle name="Normal 3 3 2" xfId="5795"/>
    <cellStyle name="Normal 3 4" xfId="1089"/>
    <cellStyle name="Normal 3 4 2" xfId="5796"/>
    <cellStyle name="Normal 3 4 3" xfId="5797"/>
    <cellStyle name="Normal 3 4 4" xfId="5798"/>
    <cellStyle name="Normal 3 5" xfId="1090"/>
    <cellStyle name="Normal 3 5 2" xfId="5799"/>
    <cellStyle name="Normal 3 6" xfId="1091"/>
    <cellStyle name="Normal 3 7" xfId="1092"/>
    <cellStyle name="Normal 3 7 2" xfId="6766"/>
    <cellStyle name="Normal 3 7 2 2" xfId="10527"/>
    <cellStyle name="Normal 3 7 2 2 2" xfId="10528"/>
    <cellStyle name="Normal 3 7 2 2 3" xfId="10529"/>
    <cellStyle name="Normal 3 7 2 3" xfId="10530"/>
    <cellStyle name="Normal 3 7 2 4" xfId="10531"/>
    <cellStyle name="Normal 3 7 3" xfId="10532"/>
    <cellStyle name="Normal 3 7 3 2" xfId="10533"/>
    <cellStyle name="Normal 3 7 3 3" xfId="10534"/>
    <cellStyle name="Normal 3 7 4" xfId="10535"/>
    <cellStyle name="Normal 3 7 4 2" xfId="10536"/>
    <cellStyle name="Normal 3 7 4 3" xfId="10537"/>
    <cellStyle name="Normal 3 7 5" xfId="10538"/>
    <cellStyle name="Normal 3 7 6" xfId="10539"/>
    <cellStyle name="Normal 3_4.14E Miscellaneous Operating Expense working file" xfId="5800"/>
    <cellStyle name="Normal 30" xfId="1093"/>
    <cellStyle name="Normal 30 2" xfId="5801"/>
    <cellStyle name="Normal 30 2 2" xfId="5802"/>
    <cellStyle name="Normal 30 2 2 2" xfId="10540"/>
    <cellStyle name="Normal 30 2 2 3" xfId="10541"/>
    <cellStyle name="Normal 30 2 3" xfId="5803"/>
    <cellStyle name="Normal 30 2 4" xfId="10542"/>
    <cellStyle name="Normal 30 3" xfId="5804"/>
    <cellStyle name="Normal 30 3 2" xfId="5805"/>
    <cellStyle name="Normal 30 3 3" xfId="10543"/>
    <cellStyle name="Normal 30 4" xfId="5806"/>
    <cellStyle name="Normal 30 4 2" xfId="10544"/>
    <cellStyle name="Normal 30 4 3" xfId="10545"/>
    <cellStyle name="Normal 30 5" xfId="5807"/>
    <cellStyle name="Normal 30 6" xfId="10546"/>
    <cellStyle name="Normal 31" xfId="1094"/>
    <cellStyle name="Normal 31 2" xfId="5808"/>
    <cellStyle name="Normal 31 2 2" xfId="5809"/>
    <cellStyle name="Normal 31 2 2 2" xfId="10547"/>
    <cellStyle name="Normal 31 2 2 3" xfId="10548"/>
    <cellStyle name="Normal 31 2 3" xfId="5810"/>
    <cellStyle name="Normal 31 2 4" xfId="10549"/>
    <cellStyle name="Normal 31 3" xfId="5811"/>
    <cellStyle name="Normal 31 3 2" xfId="5812"/>
    <cellStyle name="Normal 31 3 3" xfId="10550"/>
    <cellStyle name="Normal 31 4" xfId="5813"/>
    <cellStyle name="Normal 31 4 2" xfId="10551"/>
    <cellStyle name="Normal 31 4 3" xfId="10552"/>
    <cellStyle name="Normal 31 5" xfId="5814"/>
    <cellStyle name="Normal 31 6" xfId="10553"/>
    <cellStyle name="Normal 32" xfId="1095"/>
    <cellStyle name="Normal 32 2" xfId="1096"/>
    <cellStyle name="Normal 32 2 2" xfId="5815"/>
    <cellStyle name="Normal 32 2 2 2" xfId="10554"/>
    <cellStyle name="Normal 32 2 2 2 2" xfId="10555"/>
    <cellStyle name="Normal 32 2 2 2 3" xfId="10556"/>
    <cellStyle name="Normal 32 2 2 3" xfId="10557"/>
    <cellStyle name="Normal 32 2 2 4" xfId="10558"/>
    <cellStyle name="Normal 32 2 3" xfId="5816"/>
    <cellStyle name="Normal 32 2 3 2" xfId="10559"/>
    <cellStyle name="Normal 32 2 3 3" xfId="10560"/>
    <cellStyle name="Normal 32 2 4" xfId="10561"/>
    <cellStyle name="Normal 32 2 4 2" xfId="10562"/>
    <cellStyle name="Normal 32 2 4 3" xfId="10563"/>
    <cellStyle name="Normal 32 2 5" xfId="10564"/>
    <cellStyle name="Normal 32 2 6" xfId="10565"/>
    <cellStyle name="Normal 32 3" xfId="5817"/>
    <cellStyle name="Normal 32 3 2" xfId="5818"/>
    <cellStyle name="Normal 32 3 2 2" xfId="10566"/>
    <cellStyle name="Normal 32 3 2 3" xfId="10567"/>
    <cellStyle name="Normal 32 3 3" xfId="10568"/>
    <cellStyle name="Normal 32 3 4" xfId="10569"/>
    <cellStyle name="Normal 32 4" xfId="5819"/>
    <cellStyle name="Normal 32 4 2" xfId="10570"/>
    <cellStyle name="Normal 32 4 3" xfId="10571"/>
    <cellStyle name="Normal 32 5" xfId="5820"/>
    <cellStyle name="Normal 32 5 2" xfId="10572"/>
    <cellStyle name="Normal 32 5 3" xfId="10573"/>
    <cellStyle name="Normal 32 6" xfId="10574"/>
    <cellStyle name="Normal 32 7" xfId="10575"/>
    <cellStyle name="Normal 33" xfId="1097"/>
    <cellStyle name="Normal 33 2" xfId="5821"/>
    <cellStyle name="Normal 33 2 2" xfId="5822"/>
    <cellStyle name="Normal 33 2 2 2" xfId="10576"/>
    <cellStyle name="Normal 33 2 2 3" xfId="10577"/>
    <cellStyle name="Normal 33 2 3" xfId="5823"/>
    <cellStyle name="Normal 33 2 4" xfId="10578"/>
    <cellStyle name="Normal 33 3" xfId="5824"/>
    <cellStyle name="Normal 33 3 2" xfId="5825"/>
    <cellStyle name="Normal 33 3 3" xfId="10579"/>
    <cellStyle name="Normal 33 4" xfId="5826"/>
    <cellStyle name="Normal 33 4 2" xfId="10580"/>
    <cellStyle name="Normal 33 4 3" xfId="10581"/>
    <cellStyle name="Normal 33 5" xfId="5827"/>
    <cellStyle name="Normal 33 6" xfId="10582"/>
    <cellStyle name="Normal 34" xfId="1098"/>
    <cellStyle name="Normal 34 2" xfId="5828"/>
    <cellStyle name="Normal 34 2 2" xfId="5829"/>
    <cellStyle name="Normal 34 2 2 2" xfId="10583"/>
    <cellStyle name="Normal 34 2 2 3" xfId="10584"/>
    <cellStyle name="Normal 34 2 3" xfId="5830"/>
    <cellStyle name="Normal 34 2 4" xfId="10585"/>
    <cellStyle name="Normal 34 3" xfId="5831"/>
    <cellStyle name="Normal 34 3 2" xfId="5832"/>
    <cellStyle name="Normal 34 3 3" xfId="10586"/>
    <cellStyle name="Normal 34 4" xfId="5833"/>
    <cellStyle name="Normal 34 4 2" xfId="10587"/>
    <cellStyle name="Normal 34 4 3" xfId="10588"/>
    <cellStyle name="Normal 34 5" xfId="5834"/>
    <cellStyle name="Normal 34 6" xfId="10589"/>
    <cellStyle name="Normal 35" xfId="1099"/>
    <cellStyle name="Normal 35 2" xfId="5835"/>
    <cellStyle name="Normal 35 2 2" xfId="5836"/>
    <cellStyle name="Normal 35 2 2 2" xfId="10590"/>
    <cellStyle name="Normal 35 2 2 3" xfId="10591"/>
    <cellStyle name="Normal 35 2 3" xfId="5837"/>
    <cellStyle name="Normal 35 2 4" xfId="10592"/>
    <cellStyle name="Normal 35 3" xfId="5838"/>
    <cellStyle name="Normal 35 3 2" xfId="5839"/>
    <cellStyle name="Normal 35 3 3" xfId="10593"/>
    <cellStyle name="Normal 35 4" xfId="5840"/>
    <cellStyle name="Normal 35 4 2" xfId="10594"/>
    <cellStyle name="Normal 35 4 3" xfId="10595"/>
    <cellStyle name="Normal 35 5" xfId="5841"/>
    <cellStyle name="Normal 35 6" xfId="10596"/>
    <cellStyle name="Normal 36" xfId="1100"/>
    <cellStyle name="Normal 36 2" xfId="5842"/>
    <cellStyle name="Normal 36 2 2" xfId="5843"/>
    <cellStyle name="Normal 36 2 2 2" xfId="10597"/>
    <cellStyle name="Normal 36 2 2 3" xfId="10598"/>
    <cellStyle name="Normal 36 2 3" xfId="5844"/>
    <cellStyle name="Normal 36 2 4" xfId="10599"/>
    <cellStyle name="Normal 36 3" xfId="5845"/>
    <cellStyle name="Normal 36 3 2" xfId="5846"/>
    <cellStyle name="Normal 36 3 3" xfId="10600"/>
    <cellStyle name="Normal 36 4" xfId="5847"/>
    <cellStyle name="Normal 36 4 2" xfId="10601"/>
    <cellStyle name="Normal 36 4 3" xfId="10602"/>
    <cellStyle name="Normal 36 5" xfId="5848"/>
    <cellStyle name="Normal 36 6" xfId="10603"/>
    <cellStyle name="Normal 37" xfId="1101"/>
    <cellStyle name="Normal 37 2" xfId="5849"/>
    <cellStyle name="Normal 37 2 2" xfId="5850"/>
    <cellStyle name="Normal 37 2 2 2" xfId="10604"/>
    <cellStyle name="Normal 37 2 2 3" xfId="10605"/>
    <cellStyle name="Normal 37 2 3" xfId="5851"/>
    <cellStyle name="Normal 37 2 4" xfId="10606"/>
    <cellStyle name="Normal 37 3" xfId="5852"/>
    <cellStyle name="Normal 37 3 2" xfId="5853"/>
    <cellStyle name="Normal 37 3 3" xfId="10607"/>
    <cellStyle name="Normal 37 4" xfId="5854"/>
    <cellStyle name="Normal 37 4 2" xfId="10608"/>
    <cellStyle name="Normal 37 4 3" xfId="10609"/>
    <cellStyle name="Normal 37 5" xfId="5855"/>
    <cellStyle name="Normal 37 6" xfId="10610"/>
    <cellStyle name="Normal 38" xfId="1102"/>
    <cellStyle name="Normal 38 2" xfId="5856"/>
    <cellStyle name="Normal 38 2 2" xfId="5857"/>
    <cellStyle name="Normal 38 2 2 2" xfId="10611"/>
    <cellStyle name="Normal 38 2 2 3" xfId="10612"/>
    <cellStyle name="Normal 38 2 3" xfId="5858"/>
    <cellStyle name="Normal 38 2 4" xfId="10613"/>
    <cellStyle name="Normal 38 3" xfId="5859"/>
    <cellStyle name="Normal 38 3 2" xfId="5860"/>
    <cellStyle name="Normal 38 3 3" xfId="10614"/>
    <cellStyle name="Normal 38 4" xfId="5861"/>
    <cellStyle name="Normal 38 4 2" xfId="10615"/>
    <cellStyle name="Normal 38 4 3" xfId="10616"/>
    <cellStyle name="Normal 38 5" xfId="5862"/>
    <cellStyle name="Normal 38 6" xfId="10617"/>
    <cellStyle name="Normal 39" xfId="1103"/>
    <cellStyle name="Normal 39 2" xfId="5863"/>
    <cellStyle name="Normal 39 2 2" xfId="5864"/>
    <cellStyle name="Normal 39 2 2 2" xfId="10618"/>
    <cellStyle name="Normal 39 2 2 3" xfId="10619"/>
    <cellStyle name="Normal 39 2 3" xfId="5865"/>
    <cellStyle name="Normal 39 2 4" xfId="10620"/>
    <cellStyle name="Normal 39 3" xfId="5866"/>
    <cellStyle name="Normal 39 3 2" xfId="5867"/>
    <cellStyle name="Normal 39 3 3" xfId="10621"/>
    <cellStyle name="Normal 39 4" xfId="5868"/>
    <cellStyle name="Normal 39 4 2" xfId="10622"/>
    <cellStyle name="Normal 39 4 3" xfId="10623"/>
    <cellStyle name="Normal 39 5" xfId="5869"/>
    <cellStyle name="Normal 39 6" xfId="10624"/>
    <cellStyle name="Normal 4" xfId="1104"/>
    <cellStyle name="Normal 4 2" xfId="1105"/>
    <cellStyle name="Normal 4 2 2" xfId="5870"/>
    <cellStyle name="Normal 4 2 2 2" xfId="5871"/>
    <cellStyle name="Normal 4 2 2 3" xfId="5872"/>
    <cellStyle name="Normal 4 2 3" xfId="5873"/>
    <cellStyle name="Normal 4 2 3 2" xfId="5874"/>
    <cellStyle name="Normal 4 2 4" xfId="5875"/>
    <cellStyle name="Normal 4 2 5" xfId="5876"/>
    <cellStyle name="Normal 4 3" xfId="1106"/>
    <cellStyle name="Normal 4 4" xfId="1107"/>
    <cellStyle name="Normal 4 4 2" xfId="6767"/>
    <cellStyle name="Normal 4 4 2 2" xfId="10625"/>
    <cellStyle name="Normal 4 4 2 2 2" xfId="10626"/>
    <cellStyle name="Normal 4 4 2 2 3" xfId="10627"/>
    <cellStyle name="Normal 4 4 2 3" xfId="10628"/>
    <cellStyle name="Normal 4 4 2 4" xfId="10629"/>
    <cellStyle name="Normal 4 4 3" xfId="10630"/>
    <cellStyle name="Normal 4 4 3 2" xfId="10631"/>
    <cellStyle name="Normal 4 4 3 3" xfId="10632"/>
    <cellStyle name="Normal 4 4 4" xfId="10633"/>
    <cellStyle name="Normal 4 4 4 2" xfId="10634"/>
    <cellStyle name="Normal 4 4 4 3" xfId="10635"/>
    <cellStyle name="Normal 4 4 5" xfId="10636"/>
    <cellStyle name="Normal 4 4 6" xfId="10637"/>
    <cellStyle name="Normal 4 5" xfId="1108"/>
    <cellStyle name="Normal 4 5 2" xfId="6768"/>
    <cellStyle name="Normal 4 5 2 2" xfId="10638"/>
    <cellStyle name="Normal 4 5 2 2 2" xfId="10639"/>
    <cellStyle name="Normal 4 5 2 2 3" xfId="10640"/>
    <cellStyle name="Normal 4 5 2 3" xfId="10641"/>
    <cellStyle name="Normal 4 5 2 4" xfId="10642"/>
    <cellStyle name="Normal 4 5 3" xfId="10643"/>
    <cellStyle name="Normal 4 5 3 2" xfId="10644"/>
    <cellStyle name="Normal 4 5 3 3" xfId="10645"/>
    <cellStyle name="Normal 4 5 4" xfId="10646"/>
    <cellStyle name="Normal 4 5 4 2" xfId="10647"/>
    <cellStyle name="Normal 4 5 4 3" xfId="10648"/>
    <cellStyle name="Normal 4 5 5" xfId="10649"/>
    <cellStyle name="Normal 4 5 6" xfId="10650"/>
    <cellStyle name="Normal 4 6" xfId="1109"/>
    <cellStyle name="Normal 4 7" xfId="1110"/>
    <cellStyle name="Normal 4 7 2" xfId="6769"/>
    <cellStyle name="Normal 4 7 2 2" xfId="10651"/>
    <cellStyle name="Normal 4 7 2 2 2" xfId="10652"/>
    <cellStyle name="Normal 4 7 2 2 3" xfId="10653"/>
    <cellStyle name="Normal 4 7 2 3" xfId="10654"/>
    <cellStyle name="Normal 4 7 2 4" xfId="10655"/>
    <cellStyle name="Normal 4 7 3" xfId="10656"/>
    <cellStyle name="Normal 4 7 3 2" xfId="10657"/>
    <cellStyle name="Normal 4 7 3 3" xfId="10658"/>
    <cellStyle name="Normal 4 7 4" xfId="10659"/>
    <cellStyle name="Normal 4 7 4 2" xfId="10660"/>
    <cellStyle name="Normal 4 7 4 3" xfId="10661"/>
    <cellStyle name="Normal 4 7 5" xfId="10662"/>
    <cellStyle name="Normal 4 7 6" xfId="10663"/>
    <cellStyle name="Normal 4_3.05 Allocation Method 2010 GTR WF" xfId="1111"/>
    <cellStyle name="Normal 40" xfId="1112"/>
    <cellStyle name="Normal 40 2" xfId="6770"/>
    <cellStyle name="Normal 40 2 2" xfId="10664"/>
    <cellStyle name="Normal 40 2 2 2" xfId="10665"/>
    <cellStyle name="Normal 40 2 2 3" xfId="10666"/>
    <cellStyle name="Normal 40 2 3" xfId="10667"/>
    <cellStyle name="Normal 40 2 4" xfId="10668"/>
    <cellStyle name="Normal 40 3" xfId="10669"/>
    <cellStyle name="Normal 40 3 2" xfId="10670"/>
    <cellStyle name="Normal 40 3 3" xfId="10671"/>
    <cellStyle name="Normal 40 4" xfId="10672"/>
    <cellStyle name="Normal 40 4 2" xfId="10673"/>
    <cellStyle name="Normal 40 4 3" xfId="10674"/>
    <cellStyle name="Normal 40 5" xfId="10675"/>
    <cellStyle name="Normal 40 6" xfId="10676"/>
    <cellStyle name="Normal 41" xfId="1113"/>
    <cellStyle name="Normal 41 2" xfId="5877"/>
    <cellStyle name="Normal 41 3" xfId="5878"/>
    <cellStyle name="Normal 41 4" xfId="5879"/>
    <cellStyle name="Normal 42" xfId="1114"/>
    <cellStyle name="Normal 42 2" xfId="5880"/>
    <cellStyle name="Normal 42 2 2" xfId="5881"/>
    <cellStyle name="Normal 42 2 2 2" xfId="10677"/>
    <cellStyle name="Normal 42 2 2 3" xfId="10678"/>
    <cellStyle name="Normal 42 2 3" xfId="10679"/>
    <cellStyle name="Normal 42 2 4" xfId="10680"/>
    <cellStyle name="Normal 42 3" xfId="5882"/>
    <cellStyle name="Normal 42 3 2" xfId="10681"/>
    <cellStyle name="Normal 42 3 3" xfId="10682"/>
    <cellStyle name="Normal 42 4" xfId="5883"/>
    <cellStyle name="Normal 42 4 2" xfId="10683"/>
    <cellStyle name="Normal 42 4 3" xfId="10684"/>
    <cellStyle name="Normal 42 5" xfId="5884"/>
    <cellStyle name="Normal 42 6" xfId="10685"/>
    <cellStyle name="Normal 43" xfId="5885"/>
    <cellStyle name="Normal 43 2" xfId="5886"/>
    <cellStyle name="Normal 43 3" xfId="5887"/>
    <cellStyle name="Normal 44" xfId="5888"/>
    <cellStyle name="Normal 44 2" xfId="5889"/>
    <cellStyle name="Normal 44 2 2" xfId="5890"/>
    <cellStyle name="Normal 44 2 2 2" xfId="10686"/>
    <cellStyle name="Normal 44 2 2 3" xfId="10687"/>
    <cellStyle name="Normal 44 2 3" xfId="10688"/>
    <cellStyle name="Normal 44 2 4" xfId="10689"/>
    <cellStyle name="Normal 44 3" xfId="5891"/>
    <cellStyle name="Normal 44 3 2" xfId="10690"/>
    <cellStyle name="Normal 44 3 3" xfId="10691"/>
    <cellStyle name="Normal 44 4" xfId="5892"/>
    <cellStyle name="Normal 44 4 2" xfId="10692"/>
    <cellStyle name="Normal 44 4 3" xfId="10693"/>
    <cellStyle name="Normal 44 5" xfId="5893"/>
    <cellStyle name="Normal 44 6" xfId="10694"/>
    <cellStyle name="Normal 45" xfId="5894"/>
    <cellStyle name="Normal 45 2" xfId="5895"/>
    <cellStyle name="Normal 45 2 2" xfId="5896"/>
    <cellStyle name="Normal 45 3" xfId="5897"/>
    <cellStyle name="Normal 45 4" xfId="5898"/>
    <cellStyle name="Normal 46" xfId="5899"/>
    <cellStyle name="Normal 46 2" xfId="5900"/>
    <cellStyle name="Normal 46 2 2" xfId="5901"/>
    <cellStyle name="Normal 46 2 2 2" xfId="10695"/>
    <cellStyle name="Normal 46 2 2 3" xfId="10696"/>
    <cellStyle name="Normal 46 2 3" xfId="5902"/>
    <cellStyle name="Normal 46 2 4" xfId="10697"/>
    <cellStyle name="Normal 46 3" xfId="5903"/>
    <cellStyle name="Normal 46 3 2" xfId="10698"/>
    <cellStyle name="Normal 46 3 3" xfId="10699"/>
    <cellStyle name="Normal 46 4" xfId="5904"/>
    <cellStyle name="Normal 46 4 2" xfId="10700"/>
    <cellStyle name="Normal 46 4 3" xfId="10701"/>
    <cellStyle name="Normal 46 5" xfId="10702"/>
    <cellStyle name="Normal 46 6" xfId="10703"/>
    <cellStyle name="Normal 47" xfId="5905"/>
    <cellStyle name="Normal 47 2" xfId="5906"/>
    <cellStyle name="Normal 47 3" xfId="5907"/>
    <cellStyle name="Normal 47 4" xfId="5908"/>
    <cellStyle name="Normal 48" xfId="5909"/>
    <cellStyle name="Normal 48 2" xfId="5910"/>
    <cellStyle name="Normal 48 2 2" xfId="10704"/>
    <cellStyle name="Normal 48 2 3" xfId="10705"/>
    <cellStyle name="Normal 48 3" xfId="5911"/>
    <cellStyle name="Normal 48 4" xfId="5912"/>
    <cellStyle name="Normal 48 5" xfId="6530"/>
    <cellStyle name="Normal 49" xfId="5913"/>
    <cellStyle name="Normal 49 2" xfId="5914"/>
    <cellStyle name="Normal 49 3" xfId="5915"/>
    <cellStyle name="Normal 49 4" xfId="5916"/>
    <cellStyle name="Normal 5" xfId="1115"/>
    <cellStyle name="Normal 5 10" xfId="10706"/>
    <cellStyle name="Normal 5 11" xfId="10707"/>
    <cellStyle name="Normal 5 12" xfId="10708"/>
    <cellStyle name="Normal 5 2" xfId="1116"/>
    <cellStyle name="Normal 5 2 2" xfId="6771"/>
    <cellStyle name="Normal 5 2 2 2" xfId="10709"/>
    <cellStyle name="Normal 5 2 2 2 2" xfId="10710"/>
    <cellStyle name="Normal 5 2 2 2 3" xfId="10711"/>
    <cellStyle name="Normal 5 2 2 3" xfId="10712"/>
    <cellStyle name="Normal 5 2 2 4" xfId="10713"/>
    <cellStyle name="Normal 5 2 3" xfId="10714"/>
    <cellStyle name="Normal 5 2 3 2" xfId="10715"/>
    <cellStyle name="Normal 5 2 3 3" xfId="10716"/>
    <cellStyle name="Normal 5 2 4" xfId="10717"/>
    <cellStyle name="Normal 5 2 4 2" xfId="10718"/>
    <cellStyle name="Normal 5 2 4 3" xfId="10719"/>
    <cellStyle name="Normal 5 2 5" xfId="10720"/>
    <cellStyle name="Normal 5 2 6" xfId="10721"/>
    <cellStyle name="Normal 5 3" xfId="1117"/>
    <cellStyle name="Normal 5 3 2" xfId="6772"/>
    <cellStyle name="Normal 5 3 2 2" xfId="10722"/>
    <cellStyle name="Normal 5 3 2 2 2" xfId="10723"/>
    <cellStyle name="Normal 5 3 2 2 3" xfId="10724"/>
    <cellStyle name="Normal 5 3 2 3" xfId="10725"/>
    <cellStyle name="Normal 5 3 2 4" xfId="10726"/>
    <cellStyle name="Normal 5 3 3" xfId="10727"/>
    <cellStyle name="Normal 5 3 3 2" xfId="10728"/>
    <cellStyle name="Normal 5 3 3 3" xfId="10729"/>
    <cellStyle name="Normal 5 3 4" xfId="10730"/>
    <cellStyle name="Normal 5 3 4 2" xfId="10731"/>
    <cellStyle name="Normal 5 3 4 3" xfId="10732"/>
    <cellStyle name="Normal 5 3 5" xfId="10733"/>
    <cellStyle name="Normal 5 3 6" xfId="10734"/>
    <cellStyle name="Normal 5 4" xfId="1118"/>
    <cellStyle name="Normal 5 4 2" xfId="6773"/>
    <cellStyle name="Normal 5 4 2 2" xfId="10735"/>
    <cellStyle name="Normal 5 4 2 2 2" xfId="10736"/>
    <cellStyle name="Normal 5 4 2 2 3" xfId="10737"/>
    <cellStyle name="Normal 5 4 2 3" xfId="10738"/>
    <cellStyle name="Normal 5 4 2 4" xfId="10739"/>
    <cellStyle name="Normal 5 4 3" xfId="10740"/>
    <cellStyle name="Normal 5 4 3 2" xfId="10741"/>
    <cellStyle name="Normal 5 4 3 3" xfId="10742"/>
    <cellStyle name="Normal 5 4 4" xfId="10743"/>
    <cellStyle name="Normal 5 4 4 2" xfId="10744"/>
    <cellStyle name="Normal 5 4 4 3" xfId="10745"/>
    <cellStyle name="Normal 5 4 5" xfId="10746"/>
    <cellStyle name="Normal 5 4 6" xfId="10747"/>
    <cellStyle name="Normal 5 5" xfId="1119"/>
    <cellStyle name="Normal 5 5 2" xfId="6774"/>
    <cellStyle name="Normal 5 5 2 2" xfId="10748"/>
    <cellStyle name="Normal 5 5 2 2 2" xfId="10749"/>
    <cellStyle name="Normal 5 5 2 2 3" xfId="10750"/>
    <cellStyle name="Normal 5 5 2 3" xfId="10751"/>
    <cellStyle name="Normal 5 5 2 4" xfId="10752"/>
    <cellStyle name="Normal 5 5 3" xfId="10753"/>
    <cellStyle name="Normal 5 5 3 2" xfId="10754"/>
    <cellStyle name="Normal 5 5 3 3" xfId="10755"/>
    <cellStyle name="Normal 5 5 4" xfId="10756"/>
    <cellStyle name="Normal 5 5 4 2" xfId="10757"/>
    <cellStyle name="Normal 5 5 4 3" xfId="10758"/>
    <cellStyle name="Normal 5 5 5" xfId="10759"/>
    <cellStyle name="Normal 5 5 6" xfId="10760"/>
    <cellStyle name="Normal 5 6" xfId="1120"/>
    <cellStyle name="Normal 5 6 2" xfId="6775"/>
    <cellStyle name="Normal 5 6 2 2" xfId="10761"/>
    <cellStyle name="Normal 5 6 2 2 2" xfId="10762"/>
    <cellStyle name="Normal 5 6 2 2 3" xfId="10763"/>
    <cellStyle name="Normal 5 6 2 3" xfId="10764"/>
    <cellStyle name="Normal 5 6 2 4" xfId="10765"/>
    <cellStyle name="Normal 5 6 3" xfId="10766"/>
    <cellStyle name="Normal 5 6 3 2" xfId="10767"/>
    <cellStyle name="Normal 5 6 3 3" xfId="10768"/>
    <cellStyle name="Normal 5 6 4" xfId="10769"/>
    <cellStyle name="Normal 5 6 4 2" xfId="10770"/>
    <cellStyle name="Normal 5 6 4 3" xfId="10771"/>
    <cellStyle name="Normal 5 6 5" xfId="10772"/>
    <cellStyle name="Normal 5 6 6" xfId="10773"/>
    <cellStyle name="Normal 5 7" xfId="5917"/>
    <cellStyle name="Normal 5 7 2" xfId="10774"/>
    <cellStyle name="Normal 5 7 2 2" xfId="10775"/>
    <cellStyle name="Normal 5 7 2 3" xfId="10776"/>
    <cellStyle name="Normal 5 7 3" xfId="10777"/>
    <cellStyle name="Normal 5 7 4" xfId="10778"/>
    <cellStyle name="Normal 5 8" xfId="10779"/>
    <cellStyle name="Normal 5 8 2" xfId="10780"/>
    <cellStyle name="Normal 5 8 3" xfId="10781"/>
    <cellStyle name="Normal 5 9" xfId="10782"/>
    <cellStyle name="Normal 5 9 2" xfId="10783"/>
    <cellStyle name="Normal 5 9 3" xfId="10784"/>
    <cellStyle name="Normal 50" xfId="5918"/>
    <cellStyle name="Normal 50 2" xfId="5919"/>
    <cellStyle name="Normal 50 2 2" xfId="10785"/>
    <cellStyle name="Normal 50 2 3" xfId="10786"/>
    <cellStyle name="Normal 50 3" xfId="5920"/>
    <cellStyle name="Normal 50 4" xfId="5921"/>
    <cellStyle name="Normal 51" xfId="5922"/>
    <cellStyle name="Normal 51 2" xfId="5923"/>
    <cellStyle name="Normal 51 2 2" xfId="5924"/>
    <cellStyle name="Normal 51 2 3" xfId="5925"/>
    <cellStyle name="Normal 51 3" xfId="5926"/>
    <cellStyle name="Normal 51 4" xfId="5927"/>
    <cellStyle name="Normal 52" xfId="5928"/>
    <cellStyle name="Normal 53" xfId="5929"/>
    <cellStyle name="Normal 53 2" xfId="5930"/>
    <cellStyle name="Normal 53 3" xfId="5931"/>
    <cellStyle name="Normal 53 4" xfId="5932"/>
    <cellStyle name="Normal 54" xfId="5933"/>
    <cellStyle name="Normal 54 2" xfId="5934"/>
    <cellStyle name="Normal 54 3" xfId="5935"/>
    <cellStyle name="Normal 54 4" xfId="5936"/>
    <cellStyle name="Normal 55" xfId="5937"/>
    <cellStyle name="Normal 55 2" xfId="5938"/>
    <cellStyle name="Normal 56" xfId="5939"/>
    <cellStyle name="Normal 56 2" xfId="5940"/>
    <cellStyle name="Normal 57" xfId="5941"/>
    <cellStyle name="Normal 58" xfId="5942"/>
    <cellStyle name="Normal 59" xfId="5943"/>
    <cellStyle name="Normal 6" xfId="1121"/>
    <cellStyle name="Normal 6 2" xfId="1122"/>
    <cellStyle name="Normal 6 2 2" xfId="5944"/>
    <cellStyle name="Normal 6 3" xfId="1123"/>
    <cellStyle name="Normal 6 3 2" xfId="6776"/>
    <cellStyle name="Normal 6 3 2 2" xfId="10787"/>
    <cellStyle name="Normal 6 3 2 2 2" xfId="10788"/>
    <cellStyle name="Normal 6 3 2 2 3" xfId="10789"/>
    <cellStyle name="Normal 6 3 2 3" xfId="10790"/>
    <cellStyle name="Normal 6 3 2 4" xfId="10791"/>
    <cellStyle name="Normal 6 3 3" xfId="10792"/>
    <cellStyle name="Normal 6 3 3 2" xfId="10793"/>
    <cellStyle name="Normal 6 3 3 3" xfId="10794"/>
    <cellStyle name="Normal 6 3 4" xfId="10795"/>
    <cellStyle name="Normal 6 3 4 2" xfId="10796"/>
    <cellStyle name="Normal 6 3 4 3" xfId="10797"/>
    <cellStyle name="Normal 6 3 5" xfId="10798"/>
    <cellStyle name="Normal 6 3 6" xfId="10799"/>
    <cellStyle name="Normal 60" xfId="5945"/>
    <cellStyle name="Normal 61" xfId="5946"/>
    <cellStyle name="Normal 62" xfId="5947"/>
    <cellStyle name="Normal 62 2" xfId="10800"/>
    <cellStyle name="Normal 63" xfId="5948"/>
    <cellStyle name="Normal 63 2" xfId="10801"/>
    <cellStyle name="Normal 64" xfId="5949"/>
    <cellStyle name="Normal 64 2" xfId="10802"/>
    <cellStyle name="Normal 65" xfId="5950"/>
    <cellStyle name="Normal 65 2" xfId="5951"/>
    <cellStyle name="Normal 66" xfId="5952"/>
    <cellStyle name="Normal 67" xfId="5953"/>
    <cellStyle name="Normal 68" xfId="5954"/>
    <cellStyle name="Normal 69" xfId="5955"/>
    <cellStyle name="Normal 7" xfId="1124"/>
    <cellStyle name="Normal 7 2" xfId="1125"/>
    <cellStyle name="Normal 7 2 2" xfId="5956"/>
    <cellStyle name="Normal 7 3" xfId="1126"/>
    <cellStyle name="Normal 7 3 2" xfId="6777"/>
    <cellStyle name="Normal 7 3 2 2" xfId="10803"/>
    <cellStyle name="Normal 7 3 2 2 2" xfId="10804"/>
    <cellStyle name="Normal 7 3 2 2 3" xfId="10805"/>
    <cellStyle name="Normal 7 3 2 3" xfId="10806"/>
    <cellStyle name="Normal 7 3 2 4" xfId="10807"/>
    <cellStyle name="Normal 7 3 3" xfId="10808"/>
    <cellStyle name="Normal 7 3 3 2" xfId="10809"/>
    <cellStyle name="Normal 7 3 3 3" xfId="10810"/>
    <cellStyle name="Normal 7 3 4" xfId="10811"/>
    <cellStyle name="Normal 7 3 4 2" xfId="10812"/>
    <cellStyle name="Normal 7 3 4 3" xfId="10813"/>
    <cellStyle name="Normal 7 3 5" xfId="10814"/>
    <cellStyle name="Normal 7 3 6" xfId="10815"/>
    <cellStyle name="Normal 70" xfId="5957"/>
    <cellStyle name="Normal 71" xfId="5958"/>
    <cellStyle name="Normal 72" xfId="5959"/>
    <cellStyle name="Normal 73" xfId="5960"/>
    <cellStyle name="Normal 74" xfId="5961"/>
    <cellStyle name="Normal 75" xfId="5962"/>
    <cellStyle name="Normal 76" xfId="5963"/>
    <cellStyle name="Normal 77" xfId="5964"/>
    <cellStyle name="Normal 78" xfId="5965"/>
    <cellStyle name="Normal 79" xfId="5966"/>
    <cellStyle name="Normal 8" xfId="1127"/>
    <cellStyle name="Normal 8 2" xfId="1128"/>
    <cellStyle name="Normal 8 2 2" xfId="5967"/>
    <cellStyle name="Normal 8 3" xfId="1129"/>
    <cellStyle name="Normal 8 3 2" xfId="6778"/>
    <cellStyle name="Normal 8 3 2 2" xfId="10816"/>
    <cellStyle name="Normal 8 3 2 2 2" xfId="10817"/>
    <cellStyle name="Normal 8 3 2 2 3" xfId="10818"/>
    <cellStyle name="Normal 8 3 2 3" xfId="10819"/>
    <cellStyle name="Normal 8 3 2 4" xfId="10820"/>
    <cellStyle name="Normal 8 3 3" xfId="10821"/>
    <cellStyle name="Normal 8 3 3 2" xfId="10822"/>
    <cellStyle name="Normal 8 3 3 3" xfId="10823"/>
    <cellStyle name="Normal 8 3 4" xfId="10824"/>
    <cellStyle name="Normal 8 3 4 2" xfId="10825"/>
    <cellStyle name="Normal 8 3 4 3" xfId="10826"/>
    <cellStyle name="Normal 8 3 5" xfId="10827"/>
    <cellStyle name="Normal 8 3 6" xfId="10828"/>
    <cellStyle name="Normal 80" xfId="5968"/>
    <cellStyle name="Normal 81" xfId="5969"/>
    <cellStyle name="Normal 82" xfId="5970"/>
    <cellStyle name="Normal 83" xfId="5971"/>
    <cellStyle name="Normal 84" xfId="5972"/>
    <cellStyle name="Normal 85" xfId="5973"/>
    <cellStyle name="Normal 86" xfId="5974"/>
    <cellStyle name="Normal 87" xfId="5975"/>
    <cellStyle name="Normal 88" xfId="5976"/>
    <cellStyle name="Normal 89" xfId="5977"/>
    <cellStyle name="Normal 9" xfId="1130"/>
    <cellStyle name="Normal 9 2" xfId="1131"/>
    <cellStyle name="Normal 9 2 2" xfId="5978"/>
    <cellStyle name="Normal 9 2 2 2" xfId="5979"/>
    <cellStyle name="Normal 9 2 2 3" xfId="5980"/>
    <cellStyle name="Normal 9 2 3" xfId="5981"/>
    <cellStyle name="Normal 9 2 3 2" xfId="5982"/>
    <cellStyle name="Normal 9 2 3 3" xfId="5983"/>
    <cellStyle name="Normal 9 2 4" xfId="5984"/>
    <cellStyle name="Normal 9 2 5" xfId="5985"/>
    <cellStyle name="Normal 9 3" xfId="1132"/>
    <cellStyle name="Normal 9 3 2" xfId="5986"/>
    <cellStyle name="Normal 9 3 2 2" xfId="5987"/>
    <cellStyle name="Normal 9 3 2 2 2" xfId="10829"/>
    <cellStyle name="Normal 9 3 2 2 3" xfId="10830"/>
    <cellStyle name="Normal 9 3 2 3" xfId="5988"/>
    <cellStyle name="Normal 9 3 2 4" xfId="10831"/>
    <cellStyle name="Normal 9 3 3" xfId="5989"/>
    <cellStyle name="Normal 9 3 3 2" xfId="10832"/>
    <cellStyle name="Normal 9 3 3 3" xfId="10833"/>
    <cellStyle name="Normal 9 3 4" xfId="5990"/>
    <cellStyle name="Normal 9 3 4 2" xfId="10834"/>
    <cellStyle name="Normal 9 3 4 3" xfId="10835"/>
    <cellStyle name="Normal 9 3 5" xfId="10836"/>
    <cellStyle name="Normal 9 3 6" xfId="10837"/>
    <cellStyle name="Normal 9 4" xfId="5991"/>
    <cellStyle name="Normal 9 4 2" xfId="5992"/>
    <cellStyle name="Normal 9 4 3" xfId="5993"/>
    <cellStyle name="Normal 9 5" xfId="5994"/>
    <cellStyle name="Normal 90" xfId="5995"/>
    <cellStyle name="Normal 91" xfId="5996"/>
    <cellStyle name="Normal 92" xfId="5997"/>
    <cellStyle name="Normal 93" xfId="5998"/>
    <cellStyle name="Normal 94" xfId="5999"/>
    <cellStyle name="Normal 95" xfId="6000"/>
    <cellStyle name="Normal 96" xfId="6001"/>
    <cellStyle name="Normal 96 2" xfId="6002"/>
    <cellStyle name="Normal 97" xfId="6003"/>
    <cellStyle name="Normal 98" xfId="6004"/>
    <cellStyle name="Normal 99" xfId="6005"/>
    <cellStyle name="Normal_Wild Horse 2006 GRC" xfId="5"/>
    <cellStyle name="Note 10" xfId="1133"/>
    <cellStyle name="Note 10 2" xfId="1134"/>
    <cellStyle name="Note 10 3" xfId="1135"/>
    <cellStyle name="Note 10 3 2" xfId="6779"/>
    <cellStyle name="Note 10 3 2 2" xfId="10838"/>
    <cellStyle name="Note 10 3 2 2 2" xfId="10839"/>
    <cellStyle name="Note 10 3 2 2 3" xfId="10840"/>
    <cellStyle name="Note 10 3 2 3" xfId="10841"/>
    <cellStyle name="Note 10 3 2 4" xfId="10842"/>
    <cellStyle name="Note 10 3 3" xfId="10843"/>
    <cellStyle name="Note 10 3 3 2" xfId="10844"/>
    <cellStyle name="Note 10 3 3 3" xfId="10845"/>
    <cellStyle name="Note 10 3 4" xfId="10846"/>
    <cellStyle name="Note 10 3 4 2" xfId="10847"/>
    <cellStyle name="Note 10 3 4 3" xfId="10848"/>
    <cellStyle name="Note 10 3 5" xfId="10849"/>
    <cellStyle name="Note 10 3 6" xfId="10850"/>
    <cellStyle name="Note 11" xfId="1136"/>
    <cellStyle name="Note 11 2" xfId="1137"/>
    <cellStyle name="Note 11 3" xfId="1138"/>
    <cellStyle name="Note 11 3 2" xfId="6780"/>
    <cellStyle name="Note 11 3 2 2" xfId="10851"/>
    <cellStyle name="Note 11 3 2 2 2" xfId="10852"/>
    <cellStyle name="Note 11 3 2 2 3" xfId="10853"/>
    <cellStyle name="Note 11 3 2 3" xfId="10854"/>
    <cellStyle name="Note 11 3 2 4" xfId="10855"/>
    <cellStyle name="Note 11 3 3" xfId="10856"/>
    <cellStyle name="Note 11 3 3 2" xfId="10857"/>
    <cellStyle name="Note 11 3 3 3" xfId="10858"/>
    <cellStyle name="Note 11 3 4" xfId="10859"/>
    <cellStyle name="Note 11 3 4 2" xfId="10860"/>
    <cellStyle name="Note 11 3 4 3" xfId="10861"/>
    <cellStyle name="Note 11 3 5" xfId="10862"/>
    <cellStyle name="Note 11 3 6" xfId="10863"/>
    <cellStyle name="Note 12" xfId="1139"/>
    <cellStyle name="Note 12 2" xfId="1140"/>
    <cellStyle name="Note 12 3" xfId="1141"/>
    <cellStyle name="Note 12 3 2" xfId="6781"/>
    <cellStyle name="Note 12 3 2 2" xfId="10864"/>
    <cellStyle name="Note 12 3 2 2 2" xfId="10865"/>
    <cellStyle name="Note 12 3 2 2 3" xfId="10866"/>
    <cellStyle name="Note 12 3 2 3" xfId="10867"/>
    <cellStyle name="Note 12 3 2 4" xfId="10868"/>
    <cellStyle name="Note 12 3 3" xfId="10869"/>
    <cellStyle name="Note 12 3 3 2" xfId="10870"/>
    <cellStyle name="Note 12 3 3 3" xfId="10871"/>
    <cellStyle name="Note 12 3 4" xfId="10872"/>
    <cellStyle name="Note 12 3 4 2" xfId="10873"/>
    <cellStyle name="Note 12 3 4 3" xfId="10874"/>
    <cellStyle name="Note 12 3 5" xfId="10875"/>
    <cellStyle name="Note 12 3 6" xfId="10876"/>
    <cellStyle name="Note 13" xfId="1142"/>
    <cellStyle name="Note 13 2" xfId="1143"/>
    <cellStyle name="Note 13 2 2" xfId="6782"/>
    <cellStyle name="Note 13 2 2 2" xfId="10877"/>
    <cellStyle name="Note 13 2 2 2 2" xfId="10878"/>
    <cellStyle name="Note 13 2 2 2 3" xfId="10879"/>
    <cellStyle name="Note 13 2 2 3" xfId="10880"/>
    <cellStyle name="Note 13 2 2 4" xfId="10881"/>
    <cellStyle name="Note 13 2 3" xfId="10882"/>
    <cellStyle name="Note 13 2 3 2" xfId="10883"/>
    <cellStyle name="Note 13 2 3 3" xfId="10884"/>
    <cellStyle name="Note 13 2 4" xfId="10885"/>
    <cellStyle name="Note 13 2 4 2" xfId="10886"/>
    <cellStyle name="Note 13 2 4 3" xfId="10887"/>
    <cellStyle name="Note 13 2 5" xfId="10888"/>
    <cellStyle name="Note 13 2 6" xfId="10889"/>
    <cellStyle name="Note 13 3" xfId="6783"/>
    <cellStyle name="Note 13 3 2" xfId="10890"/>
    <cellStyle name="Note 13 3 2 2" xfId="10891"/>
    <cellStyle name="Note 13 3 2 3" xfId="10892"/>
    <cellStyle name="Note 13 3 3" xfId="10893"/>
    <cellStyle name="Note 13 3 4" xfId="10894"/>
    <cellStyle name="Note 13 4" xfId="10895"/>
    <cellStyle name="Note 13 4 2" xfId="10896"/>
    <cellStyle name="Note 13 4 3" xfId="10897"/>
    <cellStyle name="Note 13 5" xfId="10898"/>
    <cellStyle name="Note 13 5 2" xfId="10899"/>
    <cellStyle name="Note 13 5 3" xfId="10900"/>
    <cellStyle name="Note 13 6" xfId="10901"/>
    <cellStyle name="Note 13 7" xfId="10902"/>
    <cellStyle name="Note 14" xfId="1144"/>
    <cellStyle name="Note 14 2" xfId="6784"/>
    <cellStyle name="Note 14 2 2" xfId="10903"/>
    <cellStyle name="Note 14 2 2 2" xfId="10904"/>
    <cellStyle name="Note 14 2 2 3" xfId="10905"/>
    <cellStyle name="Note 14 2 3" xfId="10906"/>
    <cellStyle name="Note 14 2 4" xfId="10907"/>
    <cellStyle name="Note 14 3" xfId="10908"/>
    <cellStyle name="Note 14 3 2" xfId="10909"/>
    <cellStyle name="Note 14 3 3" xfId="10910"/>
    <cellStyle name="Note 14 4" xfId="10911"/>
    <cellStyle name="Note 14 4 2" xfId="10912"/>
    <cellStyle name="Note 14 4 3" xfId="10913"/>
    <cellStyle name="Note 14 5" xfId="10914"/>
    <cellStyle name="Note 14 6" xfId="10915"/>
    <cellStyle name="Note 15" xfId="1145"/>
    <cellStyle name="Note 15 2" xfId="6785"/>
    <cellStyle name="Note 15 2 2" xfId="10916"/>
    <cellStyle name="Note 15 2 2 2" xfId="10917"/>
    <cellStyle name="Note 15 2 2 3" xfId="10918"/>
    <cellStyle name="Note 15 2 3" xfId="10919"/>
    <cellStyle name="Note 15 2 4" xfId="10920"/>
    <cellStyle name="Note 15 3" xfId="10921"/>
    <cellStyle name="Note 15 3 2" xfId="10922"/>
    <cellStyle name="Note 15 3 3" xfId="10923"/>
    <cellStyle name="Note 15 4" xfId="10924"/>
    <cellStyle name="Note 15 4 2" xfId="10925"/>
    <cellStyle name="Note 15 4 3" xfId="10926"/>
    <cellStyle name="Note 15 5" xfId="10927"/>
    <cellStyle name="Note 15 6" xfId="10928"/>
    <cellStyle name="Note 16" xfId="1146"/>
    <cellStyle name="Note 16 2" xfId="6786"/>
    <cellStyle name="Note 16 2 2" xfId="10929"/>
    <cellStyle name="Note 16 2 2 2" xfId="10930"/>
    <cellStyle name="Note 16 2 2 3" xfId="10931"/>
    <cellStyle name="Note 16 2 3" xfId="10932"/>
    <cellStyle name="Note 16 2 4" xfId="10933"/>
    <cellStyle name="Note 16 3" xfId="10934"/>
    <cellStyle name="Note 16 3 2" xfId="10935"/>
    <cellStyle name="Note 16 3 3" xfId="10936"/>
    <cellStyle name="Note 16 4" xfId="10937"/>
    <cellStyle name="Note 16 4 2" xfId="10938"/>
    <cellStyle name="Note 16 4 3" xfId="10939"/>
    <cellStyle name="Note 16 5" xfId="10940"/>
    <cellStyle name="Note 16 6" xfId="10941"/>
    <cellStyle name="Note 17" xfId="1147"/>
    <cellStyle name="Note 17 2" xfId="6787"/>
    <cellStyle name="Note 17 2 2" xfId="10942"/>
    <cellStyle name="Note 17 2 2 2" xfId="10943"/>
    <cellStyle name="Note 17 2 2 3" xfId="10944"/>
    <cellStyle name="Note 17 2 3" xfId="10945"/>
    <cellStyle name="Note 17 2 4" xfId="10946"/>
    <cellStyle name="Note 17 3" xfId="10947"/>
    <cellStyle name="Note 17 3 2" xfId="10948"/>
    <cellStyle name="Note 17 3 3" xfId="10949"/>
    <cellStyle name="Note 17 4" xfId="10950"/>
    <cellStyle name="Note 17 4 2" xfId="10951"/>
    <cellStyle name="Note 17 4 3" xfId="10952"/>
    <cellStyle name="Note 17 5" xfId="10953"/>
    <cellStyle name="Note 17 6" xfId="10954"/>
    <cellStyle name="Note 18" xfId="1148"/>
    <cellStyle name="Note 18 2" xfId="6788"/>
    <cellStyle name="Note 18 2 2" xfId="10955"/>
    <cellStyle name="Note 18 2 2 2" xfId="10956"/>
    <cellStyle name="Note 18 2 2 3" xfId="10957"/>
    <cellStyle name="Note 18 2 3" xfId="10958"/>
    <cellStyle name="Note 18 2 4" xfId="10959"/>
    <cellStyle name="Note 18 3" xfId="10960"/>
    <cellStyle name="Note 18 3 2" xfId="10961"/>
    <cellStyle name="Note 18 3 3" xfId="10962"/>
    <cellStyle name="Note 18 4" xfId="10963"/>
    <cellStyle name="Note 18 4 2" xfId="10964"/>
    <cellStyle name="Note 18 4 3" xfId="10965"/>
    <cellStyle name="Note 18 5" xfId="10966"/>
    <cellStyle name="Note 18 6" xfId="10967"/>
    <cellStyle name="Note 19" xfId="1149"/>
    <cellStyle name="Note 19 2" xfId="6789"/>
    <cellStyle name="Note 19 2 2" xfId="10968"/>
    <cellStyle name="Note 19 2 2 2" xfId="10969"/>
    <cellStyle name="Note 19 2 2 3" xfId="10970"/>
    <cellStyle name="Note 19 2 3" xfId="10971"/>
    <cellStyle name="Note 19 2 4" xfId="10972"/>
    <cellStyle name="Note 19 3" xfId="10973"/>
    <cellStyle name="Note 19 3 2" xfId="10974"/>
    <cellStyle name="Note 19 3 3" xfId="10975"/>
    <cellStyle name="Note 19 4" xfId="10976"/>
    <cellStyle name="Note 19 4 2" xfId="10977"/>
    <cellStyle name="Note 19 4 3" xfId="10978"/>
    <cellStyle name="Note 19 5" xfId="10979"/>
    <cellStyle name="Note 19 6" xfId="10980"/>
    <cellStyle name="Note 2" xfId="1150"/>
    <cellStyle name="Note 2 2" xfId="1151"/>
    <cellStyle name="Note 2 2 2" xfId="1152"/>
    <cellStyle name="Note 2 3" xfId="1153"/>
    <cellStyle name="Note 2 3 2" xfId="6790"/>
    <cellStyle name="Note 2 3 2 2" xfId="10981"/>
    <cellStyle name="Note 2 3 2 2 2" xfId="10982"/>
    <cellStyle name="Note 2 3 2 2 3" xfId="10983"/>
    <cellStyle name="Note 2 3 2 3" xfId="10984"/>
    <cellStyle name="Note 2 3 2 4" xfId="10985"/>
    <cellStyle name="Note 2 3 3" xfId="10986"/>
    <cellStyle name="Note 2 3 3 2" xfId="10987"/>
    <cellStyle name="Note 2 3 3 3" xfId="10988"/>
    <cellStyle name="Note 2 3 4" xfId="10989"/>
    <cellStyle name="Note 2 3 4 2" xfId="10990"/>
    <cellStyle name="Note 2 3 4 3" xfId="10991"/>
    <cellStyle name="Note 2 3 5" xfId="10992"/>
    <cellStyle name="Note 2 3 6" xfId="10993"/>
    <cellStyle name="Note 20" xfId="1154"/>
    <cellStyle name="Note 20 2" xfId="6791"/>
    <cellStyle name="Note 20 2 2" xfId="10994"/>
    <cellStyle name="Note 20 2 2 2" xfId="10995"/>
    <cellStyle name="Note 20 2 2 3" xfId="10996"/>
    <cellStyle name="Note 20 2 3" xfId="10997"/>
    <cellStyle name="Note 20 2 4" xfId="10998"/>
    <cellStyle name="Note 20 3" xfId="10999"/>
    <cellStyle name="Note 20 3 2" xfId="11000"/>
    <cellStyle name="Note 20 3 3" xfId="11001"/>
    <cellStyle name="Note 20 4" xfId="11002"/>
    <cellStyle name="Note 20 4 2" xfId="11003"/>
    <cellStyle name="Note 20 4 3" xfId="11004"/>
    <cellStyle name="Note 20 5" xfId="11005"/>
    <cellStyle name="Note 20 6" xfId="11006"/>
    <cellStyle name="Note 21" xfId="1155"/>
    <cellStyle name="Note 22" xfId="1156"/>
    <cellStyle name="Note 22 2" xfId="6792"/>
    <cellStyle name="Note 22 2 2" xfId="11007"/>
    <cellStyle name="Note 22 2 2 2" xfId="11008"/>
    <cellStyle name="Note 22 2 2 3" xfId="11009"/>
    <cellStyle name="Note 22 2 3" xfId="11010"/>
    <cellStyle name="Note 22 2 4" xfId="11011"/>
    <cellStyle name="Note 22 3" xfId="11012"/>
    <cellStyle name="Note 22 3 2" xfId="11013"/>
    <cellStyle name="Note 22 3 3" xfId="11014"/>
    <cellStyle name="Note 22 4" xfId="11015"/>
    <cellStyle name="Note 22 4 2" xfId="11016"/>
    <cellStyle name="Note 22 4 3" xfId="11017"/>
    <cellStyle name="Note 22 5" xfId="11018"/>
    <cellStyle name="Note 22 6" xfId="11019"/>
    <cellStyle name="Note 23" xfId="6006"/>
    <cellStyle name="Note 23 2" xfId="11020"/>
    <cellStyle name="Note 23 2 2" xfId="11021"/>
    <cellStyle name="Note 23 2 3" xfId="11022"/>
    <cellStyle name="Note 23 3" xfId="11023"/>
    <cellStyle name="Note 23 4" xfId="11024"/>
    <cellStyle name="Note 24" xfId="6007"/>
    <cellStyle name="Note 25" xfId="6008"/>
    <cellStyle name="Note 26" xfId="6009"/>
    <cellStyle name="Note 27" xfId="6010"/>
    <cellStyle name="Note 28" xfId="6011"/>
    <cellStyle name="Note 29" xfId="6012"/>
    <cellStyle name="Note 3" xfId="1157"/>
    <cellStyle name="Note 3 2" xfId="1158"/>
    <cellStyle name="Note 3 3" xfId="1159"/>
    <cellStyle name="Note 3 3 2" xfId="6793"/>
    <cellStyle name="Note 3 3 2 2" xfId="11025"/>
    <cellStyle name="Note 3 3 2 2 2" xfId="11026"/>
    <cellStyle name="Note 3 3 2 2 3" xfId="11027"/>
    <cellStyle name="Note 3 3 2 3" xfId="11028"/>
    <cellStyle name="Note 3 3 2 4" xfId="11029"/>
    <cellStyle name="Note 3 3 3" xfId="11030"/>
    <cellStyle name="Note 3 3 3 2" xfId="11031"/>
    <cellStyle name="Note 3 3 3 3" xfId="11032"/>
    <cellStyle name="Note 3 3 4" xfId="11033"/>
    <cellStyle name="Note 3 3 4 2" xfId="11034"/>
    <cellStyle name="Note 3 3 4 3" xfId="11035"/>
    <cellStyle name="Note 3 3 5" xfId="11036"/>
    <cellStyle name="Note 3 3 6" xfId="11037"/>
    <cellStyle name="Note 30" xfId="6013"/>
    <cellStyle name="Note 31" xfId="6014"/>
    <cellStyle name="Note 32" xfId="6015"/>
    <cellStyle name="Note 33" xfId="6016"/>
    <cellStyle name="Note 34" xfId="6017"/>
    <cellStyle name="Note 35" xfId="6018"/>
    <cellStyle name="Note 36" xfId="6019"/>
    <cellStyle name="Note 37" xfId="6020"/>
    <cellStyle name="Note 38" xfId="6021"/>
    <cellStyle name="Note 39" xfId="6022"/>
    <cellStyle name="Note 4" xfId="1160"/>
    <cellStyle name="Note 4 2" xfId="1161"/>
    <cellStyle name="Note 4 3" xfId="1162"/>
    <cellStyle name="Note 4 3 2" xfId="6794"/>
    <cellStyle name="Note 4 3 2 2" xfId="11038"/>
    <cellStyle name="Note 4 3 2 2 2" xfId="11039"/>
    <cellStyle name="Note 4 3 2 2 3" xfId="11040"/>
    <cellStyle name="Note 4 3 2 3" xfId="11041"/>
    <cellStyle name="Note 4 3 2 4" xfId="11042"/>
    <cellStyle name="Note 4 3 3" xfId="11043"/>
    <cellStyle name="Note 4 3 3 2" xfId="11044"/>
    <cellStyle name="Note 4 3 3 3" xfId="11045"/>
    <cellStyle name="Note 4 3 4" xfId="11046"/>
    <cellStyle name="Note 4 3 4 2" xfId="11047"/>
    <cellStyle name="Note 4 3 4 3" xfId="11048"/>
    <cellStyle name="Note 4 3 5" xfId="11049"/>
    <cellStyle name="Note 4 3 6" xfId="11050"/>
    <cellStyle name="Note 40" xfId="6023"/>
    <cellStyle name="Note 41" xfId="6024"/>
    <cellStyle name="Note 42" xfId="6025"/>
    <cellStyle name="Note 43" xfId="6026"/>
    <cellStyle name="Note 44" xfId="6027"/>
    <cellStyle name="Note 45" xfId="6028"/>
    <cellStyle name="Note 46" xfId="6029"/>
    <cellStyle name="Note 47" xfId="6030"/>
    <cellStyle name="Note 48" xfId="6031"/>
    <cellStyle name="Note 49" xfId="6032"/>
    <cellStyle name="Note 5" xfId="1163"/>
    <cellStyle name="Note 5 2" xfId="1164"/>
    <cellStyle name="Note 5 3" xfId="1165"/>
    <cellStyle name="Note 5 3 2" xfId="6795"/>
    <cellStyle name="Note 5 3 2 2" xfId="11051"/>
    <cellStyle name="Note 5 3 2 2 2" xfId="11052"/>
    <cellStyle name="Note 5 3 2 2 3" xfId="11053"/>
    <cellStyle name="Note 5 3 2 3" xfId="11054"/>
    <cellStyle name="Note 5 3 2 4" xfId="11055"/>
    <cellStyle name="Note 5 3 3" xfId="11056"/>
    <cellStyle name="Note 5 3 3 2" xfId="11057"/>
    <cellStyle name="Note 5 3 3 3" xfId="11058"/>
    <cellStyle name="Note 5 3 4" xfId="11059"/>
    <cellStyle name="Note 5 3 4 2" xfId="11060"/>
    <cellStyle name="Note 5 3 4 3" xfId="11061"/>
    <cellStyle name="Note 5 3 5" xfId="11062"/>
    <cellStyle name="Note 5 3 6" xfId="11063"/>
    <cellStyle name="Note 50" xfId="6033"/>
    <cellStyle name="Note 51" xfId="6034"/>
    <cellStyle name="Note 52" xfId="6035"/>
    <cellStyle name="Note 53" xfId="6036"/>
    <cellStyle name="Note 54" xfId="6037"/>
    <cellStyle name="Note 55" xfId="6038"/>
    <cellStyle name="Note 56" xfId="6039"/>
    <cellStyle name="Note 57" xfId="6040"/>
    <cellStyle name="Note 58" xfId="6041"/>
    <cellStyle name="Note 59" xfId="6042"/>
    <cellStyle name="Note 6" xfId="1166"/>
    <cellStyle name="Note 6 2" xfId="1167"/>
    <cellStyle name="Note 6 3" xfId="1168"/>
    <cellStyle name="Note 6 3 2" xfId="6796"/>
    <cellStyle name="Note 6 3 2 2" xfId="11064"/>
    <cellStyle name="Note 6 3 2 2 2" xfId="11065"/>
    <cellStyle name="Note 6 3 2 2 3" xfId="11066"/>
    <cellStyle name="Note 6 3 2 3" xfId="11067"/>
    <cellStyle name="Note 6 3 2 4" xfId="11068"/>
    <cellStyle name="Note 6 3 3" xfId="11069"/>
    <cellStyle name="Note 6 3 3 2" xfId="11070"/>
    <cellStyle name="Note 6 3 3 3" xfId="11071"/>
    <cellStyle name="Note 6 3 4" xfId="11072"/>
    <cellStyle name="Note 6 3 4 2" xfId="11073"/>
    <cellStyle name="Note 6 3 4 3" xfId="11074"/>
    <cellStyle name="Note 6 3 5" xfId="11075"/>
    <cellStyle name="Note 6 3 6" xfId="11076"/>
    <cellStyle name="Note 60" xfId="6043"/>
    <cellStyle name="Note 61" xfId="6044"/>
    <cellStyle name="Note 62" xfId="6045"/>
    <cellStyle name="Note 63" xfId="6046"/>
    <cellStyle name="Note 64" xfId="6047"/>
    <cellStyle name="Note 7" xfId="1169"/>
    <cellStyle name="Note 7 2" xfId="1170"/>
    <cellStyle name="Note 7 3" xfId="1171"/>
    <cellStyle name="Note 7 3 2" xfId="6797"/>
    <cellStyle name="Note 7 3 2 2" xfId="11077"/>
    <cellStyle name="Note 7 3 2 2 2" xfId="11078"/>
    <cellStyle name="Note 7 3 2 2 3" xfId="11079"/>
    <cellStyle name="Note 7 3 2 3" xfId="11080"/>
    <cellStyle name="Note 7 3 2 4" xfId="11081"/>
    <cellStyle name="Note 7 3 3" xfId="11082"/>
    <cellStyle name="Note 7 3 3 2" xfId="11083"/>
    <cellStyle name="Note 7 3 3 3" xfId="11084"/>
    <cellStyle name="Note 7 3 4" xfId="11085"/>
    <cellStyle name="Note 7 3 4 2" xfId="11086"/>
    <cellStyle name="Note 7 3 4 3" xfId="11087"/>
    <cellStyle name="Note 7 3 5" xfId="11088"/>
    <cellStyle name="Note 7 3 6" xfId="11089"/>
    <cellStyle name="Note 8" xfId="1172"/>
    <cellStyle name="Note 8 2" xfId="1173"/>
    <cellStyle name="Note 8 3" xfId="1174"/>
    <cellStyle name="Note 8 3 2" xfId="6798"/>
    <cellStyle name="Note 8 3 2 2" xfId="11090"/>
    <cellStyle name="Note 8 3 2 2 2" xfId="11091"/>
    <cellStyle name="Note 8 3 2 2 3" xfId="11092"/>
    <cellStyle name="Note 8 3 2 3" xfId="11093"/>
    <cellStyle name="Note 8 3 2 4" xfId="11094"/>
    <cellStyle name="Note 8 3 3" xfId="11095"/>
    <cellStyle name="Note 8 3 3 2" xfId="11096"/>
    <cellStyle name="Note 8 3 3 3" xfId="11097"/>
    <cellStyle name="Note 8 3 4" xfId="11098"/>
    <cellStyle name="Note 8 3 4 2" xfId="11099"/>
    <cellStyle name="Note 8 3 4 3" xfId="11100"/>
    <cellStyle name="Note 8 3 5" xfId="11101"/>
    <cellStyle name="Note 8 3 6" xfId="11102"/>
    <cellStyle name="Note 9" xfId="1175"/>
    <cellStyle name="Note 9 2" xfId="1176"/>
    <cellStyle name="Note 9 3" xfId="1177"/>
    <cellStyle name="Note 9 3 2" xfId="6799"/>
    <cellStyle name="Note 9 3 2 2" xfId="11103"/>
    <cellStyle name="Note 9 3 2 2 2" xfId="11104"/>
    <cellStyle name="Note 9 3 2 2 3" xfId="11105"/>
    <cellStyle name="Note 9 3 2 3" xfId="11106"/>
    <cellStyle name="Note 9 3 2 4" xfId="11107"/>
    <cellStyle name="Note 9 3 3" xfId="11108"/>
    <cellStyle name="Note 9 3 3 2" xfId="11109"/>
    <cellStyle name="Note 9 3 3 3" xfId="11110"/>
    <cellStyle name="Note 9 3 4" xfId="11111"/>
    <cellStyle name="Note 9 3 4 2" xfId="11112"/>
    <cellStyle name="Note 9 3 4 3" xfId="11113"/>
    <cellStyle name="Note 9 3 5" xfId="11114"/>
    <cellStyle name="Note 9 3 6" xfId="11115"/>
    <cellStyle name="Output 10" xfId="1178"/>
    <cellStyle name="Output 11" xfId="6048"/>
    <cellStyle name="Output 12" xfId="6049"/>
    <cellStyle name="Output 13" xfId="6050"/>
    <cellStyle name="Output 14" xfId="6051"/>
    <cellStyle name="Output 15" xfId="6052"/>
    <cellStyle name="Output 16" xfId="6053"/>
    <cellStyle name="Output 17" xfId="6054"/>
    <cellStyle name="Output 18" xfId="6055"/>
    <cellStyle name="Output 19" xfId="6056"/>
    <cellStyle name="Output 2" xfId="1179"/>
    <cellStyle name="Output 2 2" xfId="6057"/>
    <cellStyle name="Output 20" xfId="6058"/>
    <cellStyle name="Output 21" xfId="6059"/>
    <cellStyle name="Output 22" xfId="6060"/>
    <cellStyle name="Output 23" xfId="6061"/>
    <cellStyle name="Output 24" xfId="6062"/>
    <cellStyle name="Output 25" xfId="6063"/>
    <cellStyle name="Output 26" xfId="6064"/>
    <cellStyle name="Output 27" xfId="6065"/>
    <cellStyle name="Output 28" xfId="6066"/>
    <cellStyle name="Output 29" xfId="6067"/>
    <cellStyle name="Output 3" xfId="1180"/>
    <cellStyle name="Output 3 2" xfId="6068"/>
    <cellStyle name="Output 30" xfId="6069"/>
    <cellStyle name="Output 31" xfId="6070"/>
    <cellStyle name="Output 32" xfId="6071"/>
    <cellStyle name="Output 33" xfId="6072"/>
    <cellStyle name="Output 34" xfId="6073"/>
    <cellStyle name="Output 35" xfId="6074"/>
    <cellStyle name="Output 36" xfId="6075"/>
    <cellStyle name="Output 37" xfId="6076"/>
    <cellStyle name="Output 38" xfId="6077"/>
    <cellStyle name="Output 39" xfId="6078"/>
    <cellStyle name="Output 4" xfId="1181"/>
    <cellStyle name="Output 40" xfId="6079"/>
    <cellStyle name="Output 41" xfId="6080"/>
    <cellStyle name="Output 42" xfId="6081"/>
    <cellStyle name="Output 43" xfId="6082"/>
    <cellStyle name="Output 44" xfId="6083"/>
    <cellStyle name="Output 45" xfId="6084"/>
    <cellStyle name="Output 46" xfId="6085"/>
    <cellStyle name="Output 47" xfId="6086"/>
    <cellStyle name="Output 48" xfId="6087"/>
    <cellStyle name="Output 49" xfId="6088"/>
    <cellStyle name="Output 5" xfId="1182"/>
    <cellStyle name="Output 50" xfId="6089"/>
    <cellStyle name="Output 51" xfId="6090"/>
    <cellStyle name="Output 52" xfId="6091"/>
    <cellStyle name="Output 53" xfId="6092"/>
    <cellStyle name="Output 54" xfId="6093"/>
    <cellStyle name="Output 55" xfId="6094"/>
    <cellStyle name="Output 56" xfId="6095"/>
    <cellStyle name="Output 57" xfId="6096"/>
    <cellStyle name="Output 58" xfId="6097"/>
    <cellStyle name="Output 59" xfId="6098"/>
    <cellStyle name="Output 6" xfId="1183"/>
    <cellStyle name="Output 60" xfId="6099"/>
    <cellStyle name="Output 61" xfId="6100"/>
    <cellStyle name="Output 62" xfId="6101"/>
    <cellStyle name="Output 63" xfId="6102"/>
    <cellStyle name="Output 64" xfId="6103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4"/>
    <cellStyle name="Percen - Style3" xfId="1189"/>
    <cellStyle name="Percen - Style3 2" xfId="6105"/>
    <cellStyle name="Percent" xfId="3" builtinId="5"/>
    <cellStyle name="Percent (0)" xfId="1190"/>
    <cellStyle name="Percent [2]" xfId="1191"/>
    <cellStyle name="Percent [2] 2" xfId="6106"/>
    <cellStyle name="Percent [2] 2 2" xfId="6107"/>
    <cellStyle name="Percent [2] 3" xfId="6108"/>
    <cellStyle name="Percent [2] 3 2" xfId="6109"/>
    <cellStyle name="Percent [2] 3 3" xfId="6110"/>
    <cellStyle name="Percent [2] 3 4" xfId="6111"/>
    <cellStyle name="Percent [2] 4" xfId="6112"/>
    <cellStyle name="Percent [2] 4 2" xfId="6113"/>
    <cellStyle name="Percent [2] 5" xfId="6114"/>
    <cellStyle name="Percent [2] 5 2" xfId="6115"/>
    <cellStyle name="Percent [2] 6" xfId="6116"/>
    <cellStyle name="Percent [2] 6 2" xfId="6117"/>
    <cellStyle name="Percent 10" xfId="1192"/>
    <cellStyle name="Percent 10 2" xfId="6118"/>
    <cellStyle name="Percent 10 3" xfId="6119"/>
    <cellStyle name="Percent 11" xfId="1193"/>
    <cellStyle name="Percent 11 2" xfId="6120"/>
    <cellStyle name="Percent 11 3" xfId="6121"/>
    <cellStyle name="Percent 11 4" xfId="6122"/>
    <cellStyle name="Percent 12" xfId="6123"/>
    <cellStyle name="Percent 12 2" xfId="6124"/>
    <cellStyle name="Percent 12 2 2" xfId="6125"/>
    <cellStyle name="Percent 12 3" xfId="6126"/>
    <cellStyle name="Percent 12 4" xfId="6127"/>
    <cellStyle name="Percent 12 5" xfId="6128"/>
    <cellStyle name="Percent 13" xfId="6129"/>
    <cellStyle name="Percent 13 2" xfId="6130"/>
    <cellStyle name="Percent 13 2 2" xfId="6131"/>
    <cellStyle name="Percent 13 3" xfId="6132"/>
    <cellStyle name="Percent 13 4" xfId="6133"/>
    <cellStyle name="Percent 14" xfId="6134"/>
    <cellStyle name="Percent 14 2" xfId="6135"/>
    <cellStyle name="Percent 14 2 2" xfId="6136"/>
    <cellStyle name="Percent 14 3" xfId="6137"/>
    <cellStyle name="Percent 14 4" xfId="6138"/>
    <cellStyle name="Percent 14 5" xfId="6139"/>
    <cellStyle name="Percent 15" xfId="6140"/>
    <cellStyle name="Percent 15 2" xfId="6141"/>
    <cellStyle name="Percent 15 2 2" xfId="6142"/>
    <cellStyle name="Percent 15 3" xfId="6143"/>
    <cellStyle name="Percent 15 4" xfId="6144"/>
    <cellStyle name="Percent 15 5" xfId="6145"/>
    <cellStyle name="Percent 16" xfId="6146"/>
    <cellStyle name="Percent 16 2" xfId="6147"/>
    <cellStyle name="Percent 16 3" xfId="6148"/>
    <cellStyle name="Percent 16 4" xfId="6149"/>
    <cellStyle name="Percent 17" xfId="6150"/>
    <cellStyle name="Percent 17 2" xfId="6151"/>
    <cellStyle name="Percent 17 3" xfId="6152"/>
    <cellStyle name="Percent 17 4" xfId="6153"/>
    <cellStyle name="Percent 18" xfId="6154"/>
    <cellStyle name="Percent 18 2" xfId="6155"/>
    <cellStyle name="Percent 18 3" xfId="6156"/>
    <cellStyle name="Percent 18 4" xfId="6157"/>
    <cellStyle name="Percent 19" xfId="6158"/>
    <cellStyle name="Percent 19 2" xfId="6159"/>
    <cellStyle name="Percent 19 3" xfId="6160"/>
    <cellStyle name="Percent 19 4" xfId="6161"/>
    <cellStyle name="Percent 2" xfId="1194"/>
    <cellStyle name="Percent 2 2" xfId="1195"/>
    <cellStyle name="Percent 2 2 2" xfId="6162"/>
    <cellStyle name="Percent 2 3" xfId="6163"/>
    <cellStyle name="Percent 2 4" xfId="6164"/>
    <cellStyle name="Percent 20" xfId="6165"/>
    <cellStyle name="Percent 20 2" xfId="6166"/>
    <cellStyle name="Percent 20 2 2" xfId="6167"/>
    <cellStyle name="Percent 20 3" xfId="6168"/>
    <cellStyle name="Percent 21" xfId="6169"/>
    <cellStyle name="Percent 21 2" xfId="6170"/>
    <cellStyle name="Percent 22" xfId="6171"/>
    <cellStyle name="Percent 22 2" xfId="6172"/>
    <cellStyle name="Percent 22 3" xfId="6173"/>
    <cellStyle name="Percent 22 4" xfId="6174"/>
    <cellStyle name="Percent 23" xfId="6175"/>
    <cellStyle name="Percent 23 2" xfId="6176"/>
    <cellStyle name="Percent 23 3" xfId="6177"/>
    <cellStyle name="Percent 23 4" xfId="6178"/>
    <cellStyle name="Percent 24" xfId="6179"/>
    <cellStyle name="Percent 24 2" xfId="6180"/>
    <cellStyle name="Percent 24 3" xfId="6181"/>
    <cellStyle name="Percent 24 4" xfId="6182"/>
    <cellStyle name="Percent 25" xfId="6183"/>
    <cellStyle name="Percent 25 2" xfId="6184"/>
    <cellStyle name="Percent 26" xfId="6185"/>
    <cellStyle name="Percent 27" xfId="6186"/>
    <cellStyle name="Percent 28" xfId="6187"/>
    <cellStyle name="Percent 29" xfId="6188"/>
    <cellStyle name="Percent 3" xfId="1196"/>
    <cellStyle name="Percent 3 2" xfId="1197"/>
    <cellStyle name="Percent 3 2 2" xfId="6189"/>
    <cellStyle name="Percent 3 3" xfId="6190"/>
    <cellStyle name="Percent 30" xfId="6191"/>
    <cellStyle name="Percent 31" xfId="6192"/>
    <cellStyle name="Percent 32" xfId="6193"/>
    <cellStyle name="Percent 33" xfId="6194"/>
    <cellStyle name="Percent 34" xfId="6195"/>
    <cellStyle name="Percent 35" xfId="6196"/>
    <cellStyle name="Percent 36" xfId="6197"/>
    <cellStyle name="Percent 37" xfId="6198"/>
    <cellStyle name="Percent 38" xfId="6199"/>
    <cellStyle name="Percent 39" xfId="6200"/>
    <cellStyle name="Percent 4" xfId="1198"/>
    <cellStyle name="Percent 4 2" xfId="1199"/>
    <cellStyle name="Percent 4 2 2" xfId="6201"/>
    <cellStyle name="Percent 4 2 3" xfId="6202"/>
    <cellStyle name="Percent 4 3" xfId="6203"/>
    <cellStyle name="Percent 40" xfId="6204"/>
    <cellStyle name="Percent 41" xfId="6205"/>
    <cellStyle name="Percent 42" xfId="6206"/>
    <cellStyle name="Percent 43" xfId="6207"/>
    <cellStyle name="Percent 44" xfId="6208"/>
    <cellStyle name="Percent 45" xfId="6209"/>
    <cellStyle name="Percent 46" xfId="6210"/>
    <cellStyle name="Percent 47" xfId="6211"/>
    <cellStyle name="Percent 48" xfId="6212"/>
    <cellStyle name="Percent 49" xfId="6213"/>
    <cellStyle name="Percent 5" xfId="1200"/>
    <cellStyle name="Percent 5 2" xfId="6214"/>
    <cellStyle name="Percent 50" xfId="6215"/>
    <cellStyle name="Percent 51" xfId="6216"/>
    <cellStyle name="Percent 52" xfId="6217"/>
    <cellStyle name="Percent 53" xfId="6218"/>
    <cellStyle name="Percent 54" xfId="6219"/>
    <cellStyle name="Percent 55" xfId="6220"/>
    <cellStyle name="Percent 56" xfId="6221"/>
    <cellStyle name="Percent 57" xfId="6222"/>
    <cellStyle name="Percent 58" xfId="6223"/>
    <cellStyle name="Percent 59" xfId="6224"/>
    <cellStyle name="Percent 6" xfId="1201"/>
    <cellStyle name="Percent 6 2" xfId="6225"/>
    <cellStyle name="Percent 6 2 2" xfId="6226"/>
    <cellStyle name="Percent 6 3" xfId="6227"/>
    <cellStyle name="Percent 60" xfId="6228"/>
    <cellStyle name="Percent 61" xfId="6229"/>
    <cellStyle name="Percent 62" xfId="6230"/>
    <cellStyle name="Percent 63" xfId="6231"/>
    <cellStyle name="Percent 64" xfId="6232"/>
    <cellStyle name="Percent 65" xfId="6233"/>
    <cellStyle name="Percent 66" xfId="6234"/>
    <cellStyle name="Percent 67" xfId="6235"/>
    <cellStyle name="Percent 68" xfId="6236"/>
    <cellStyle name="Percent 69" xfId="6237"/>
    <cellStyle name="Percent 7" xfId="1202"/>
    <cellStyle name="Percent 7 2" xfId="6238"/>
    <cellStyle name="Percent 7 3" xfId="6239"/>
    <cellStyle name="Percent 7 3 2" xfId="6240"/>
    <cellStyle name="Percent 7 4" xfId="6241"/>
    <cellStyle name="Percent 7 5" xfId="6242"/>
    <cellStyle name="Percent 7 6" xfId="6243"/>
    <cellStyle name="Percent 70" xfId="6244"/>
    <cellStyle name="Percent 8" xfId="1203"/>
    <cellStyle name="Percent 9" xfId="1204"/>
    <cellStyle name="Percent 9 2" xfId="6245"/>
    <cellStyle name="Processing" xfId="1205"/>
    <cellStyle name="Processing 2" xfId="6246"/>
    <cellStyle name="PSChar" xfId="1206"/>
    <cellStyle name="PSChar 2" xfId="6247"/>
    <cellStyle name="PSDate" xfId="1207"/>
    <cellStyle name="PSDate 2" xfId="6248"/>
    <cellStyle name="PSDec" xfId="1208"/>
    <cellStyle name="PSDec 2" xfId="6249"/>
    <cellStyle name="PSHeading" xfId="1209"/>
    <cellStyle name="PSHeading 2" xfId="6250"/>
    <cellStyle name="PSInt" xfId="1210"/>
    <cellStyle name="PSInt 2" xfId="6251"/>
    <cellStyle name="PSSpacer" xfId="1211"/>
    <cellStyle name="PSSpacer 2" xfId="6252"/>
    <cellStyle name="purple - Style8" xfId="1212"/>
    <cellStyle name="purple - Style8 2" xfId="6253"/>
    <cellStyle name="RED" xfId="1213"/>
    <cellStyle name="Red - Style7" xfId="1214"/>
    <cellStyle name="Red - Style7 2" xfId="6254"/>
    <cellStyle name="RED_04 07E Wild Horse Wind Expansion (C) (2)" xfId="1215"/>
    <cellStyle name="Report" xfId="1216"/>
    <cellStyle name="Report - Style5" xfId="6255"/>
    <cellStyle name="Report - Style6" xfId="6256"/>
    <cellStyle name="Report - Style7" xfId="6257"/>
    <cellStyle name="Report - Style8" xfId="6258"/>
    <cellStyle name="Report 2" xfId="6259"/>
    <cellStyle name="Report Bar" xfId="1217"/>
    <cellStyle name="Report Bar 2" xfId="6260"/>
    <cellStyle name="Report Heading" xfId="1218"/>
    <cellStyle name="Report Heading 2" xfId="6261"/>
    <cellStyle name="Report Heading 2 2" xfId="6262"/>
    <cellStyle name="Report Heading 3" xfId="6263"/>
    <cellStyle name="Report Percent" xfId="1219"/>
    <cellStyle name="Report Percent 2" xfId="6264"/>
    <cellStyle name="Report Percent 2 2" xfId="6265"/>
    <cellStyle name="Report Percent 3" xfId="6266"/>
    <cellStyle name="Report Percent 3 2" xfId="6267"/>
    <cellStyle name="Report Percent 3 3" xfId="6268"/>
    <cellStyle name="Report Percent 3 4" xfId="6269"/>
    <cellStyle name="Report Percent 4" xfId="6270"/>
    <cellStyle name="Report Unit Cost" xfId="1220"/>
    <cellStyle name="Report Unit Cost 2" xfId="6271"/>
    <cellStyle name="Report Unit Cost 2 2" xfId="6272"/>
    <cellStyle name="Report Unit Cost 3" xfId="6273"/>
    <cellStyle name="Report Unit Cost 3 2" xfId="6274"/>
    <cellStyle name="Report Unit Cost 3 3" xfId="6275"/>
    <cellStyle name="Report Unit Cost 3 4" xfId="6276"/>
    <cellStyle name="Report Unit Cost 4" xfId="6277"/>
    <cellStyle name="Report_Adj Bench DR 3 for Initial Briefs (Electric)" xfId="6278"/>
    <cellStyle name="Reports" xfId="1221"/>
    <cellStyle name="Reports 2" xfId="6279"/>
    <cellStyle name="Reports Total" xfId="1222"/>
    <cellStyle name="Reports Total 2" xfId="6280"/>
    <cellStyle name="Reports Unit Cost Total" xfId="1223"/>
    <cellStyle name="Reports_16.37E Wild Horse Expansion DeferralRevwrkingfile SF" xfId="6281"/>
    <cellStyle name="RevList" xfId="1224"/>
    <cellStyle name="round100" xfId="1225"/>
    <cellStyle name="round100 2" xfId="6282"/>
    <cellStyle name="round100 2 2" xfId="6283"/>
    <cellStyle name="round100 3" xfId="6284"/>
    <cellStyle name="round100 3 2" xfId="6285"/>
    <cellStyle name="round100 3 3" xfId="6286"/>
    <cellStyle name="round100 3 4" xfId="6287"/>
    <cellStyle name="round100 4" xfId="6288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9"/>
    <cellStyle name="SAPBEXchaText 3" xfId="1240"/>
    <cellStyle name="SAPBEXchaText 3 2" xfId="6290"/>
    <cellStyle name="SAPBEXchaText 3 3" xfId="6291"/>
    <cellStyle name="SAPBEXchaText 3 4" xfId="6292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3"/>
    <cellStyle name="SAPBEXHLevel0 3" xfId="1287"/>
    <cellStyle name="SAPBEXHLevel0 3 2" xfId="6294"/>
    <cellStyle name="SAPBEXHLevel0X" xfId="1288"/>
    <cellStyle name="SAPBEXHLevel0X 2" xfId="1289"/>
    <cellStyle name="SAPBEXHLevel0X 2 2" xfId="6295"/>
    <cellStyle name="SAPBEXHLevel0X 3" xfId="1290"/>
    <cellStyle name="SAPBEXHLevel0X 3 2" xfId="6296"/>
    <cellStyle name="SAPBEXHLevel0X 3 3" xfId="6297"/>
    <cellStyle name="SAPBEXHLevel0X 3 4" xfId="6298"/>
    <cellStyle name="SAPBEXHLevel0X 4" xfId="6299"/>
    <cellStyle name="SAPBEXHLevel1" xfId="1291"/>
    <cellStyle name="SAPBEXHLevel1 2" xfId="1292"/>
    <cellStyle name="SAPBEXHLevel1 2 2" xfId="6300"/>
    <cellStyle name="SAPBEXHLevel1 3" xfId="1293"/>
    <cellStyle name="SAPBEXHLevel1 3 2" xfId="6301"/>
    <cellStyle name="SAPBEXHLevel1X" xfId="1294"/>
    <cellStyle name="SAPBEXHLevel1X 2" xfId="1295"/>
    <cellStyle name="SAPBEXHLevel1X 2 2" xfId="6302"/>
    <cellStyle name="SAPBEXHLevel1X 3" xfId="1296"/>
    <cellStyle name="SAPBEXHLevel1X 3 2" xfId="6303"/>
    <cellStyle name="SAPBEXHLevel2" xfId="1297"/>
    <cellStyle name="SAPBEXHLevel2 2" xfId="1298"/>
    <cellStyle name="SAPBEXHLevel2 2 2" xfId="6304"/>
    <cellStyle name="SAPBEXHLevel2 3" xfId="1299"/>
    <cellStyle name="SAPBEXHLevel2 3 2" xfId="6305"/>
    <cellStyle name="SAPBEXHLevel2X" xfId="1300"/>
    <cellStyle name="SAPBEXHLevel2X 2" xfId="1301"/>
    <cellStyle name="SAPBEXHLevel2X 2 2" xfId="6306"/>
    <cellStyle name="SAPBEXHLevel2X 3" xfId="1302"/>
    <cellStyle name="SAPBEXHLevel2X 3 2" xfId="6307"/>
    <cellStyle name="SAPBEXHLevel3" xfId="1303"/>
    <cellStyle name="SAPBEXHLevel3 2" xfId="1304"/>
    <cellStyle name="SAPBEXHLevel3 2 2" xfId="6308"/>
    <cellStyle name="SAPBEXHLevel3 3" xfId="1305"/>
    <cellStyle name="SAPBEXHLevel3 3 2" xfId="6309"/>
    <cellStyle name="SAPBEXHLevel3X" xfId="1306"/>
    <cellStyle name="SAPBEXHLevel3X 2" xfId="1307"/>
    <cellStyle name="SAPBEXHLevel3X 2 2" xfId="6310"/>
    <cellStyle name="SAPBEXHLevel3X 3" xfId="1308"/>
    <cellStyle name="SAPBEXHLevel3X 3 2" xfId="6311"/>
    <cellStyle name="SAPBEXinputData" xfId="1309"/>
    <cellStyle name="SAPBEXinputData 2" xfId="6312"/>
    <cellStyle name="SAPBEXinputData 2 2" xfId="6313"/>
    <cellStyle name="SAPBEXinputData 3" xfId="6314"/>
    <cellStyle name="SAPBEXinputData 3 2" xfId="6315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6"/>
    <cellStyle name="SAPBEXstdItem 3" xfId="1331"/>
    <cellStyle name="SAPBEXstdItem 3 2" xfId="6317"/>
    <cellStyle name="SAPBEXstdItem 3 3" xfId="6318"/>
    <cellStyle name="SAPBEXstdItem 3 4" xfId="6319"/>
    <cellStyle name="SAPBEXstdItem 4" xfId="6320"/>
    <cellStyle name="SAPBEXstdItemX" xfId="1332"/>
    <cellStyle name="SAPBEXstdItemX 2" xfId="1333"/>
    <cellStyle name="SAPBEXstdItemX 2 2" xfId="6321"/>
    <cellStyle name="SAPBEXstdItemX 3" xfId="1334"/>
    <cellStyle name="SAPBEXstdItemX 3 2" xfId="6322"/>
    <cellStyle name="SAPBEXstdItemX 3 3" xfId="6323"/>
    <cellStyle name="SAPBEXstdItemX 3 4" xfId="6324"/>
    <cellStyle name="SAPBEXstdItemX 4" xfId="6325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APDataCell" xfId="11118"/>
    <cellStyle name="SAPDataTotalCell" xfId="11120"/>
    <cellStyle name="SAPDimensionCell" xfId="11116"/>
    <cellStyle name="SAPMemberCell" xfId="11117"/>
    <cellStyle name="SAPMemberTotalCell" xfId="11119"/>
    <cellStyle name="shade" xfId="1342"/>
    <cellStyle name="shade 2" xfId="6326"/>
    <cellStyle name="shade 2 2" xfId="6327"/>
    <cellStyle name="shade 3" xfId="6328"/>
    <cellStyle name="shade 3 2" xfId="6329"/>
    <cellStyle name="shade 3 3" xfId="6330"/>
    <cellStyle name="shade 3 4" xfId="6331"/>
    <cellStyle name="shade 4" xfId="6332"/>
    <cellStyle name="Sheet Title" xfId="1343"/>
    <cellStyle name="StmtTtl1" xfId="1344"/>
    <cellStyle name="StmtTtl1 2" xfId="1345"/>
    <cellStyle name="StmtTtl1 2 2" xfId="6333"/>
    <cellStyle name="StmtTtl1 2 3" xfId="6334"/>
    <cellStyle name="StmtTtl1 3" xfId="1346"/>
    <cellStyle name="StmtTtl1 3 2" xfId="6335"/>
    <cellStyle name="StmtTtl1 3 3" xfId="6336"/>
    <cellStyle name="StmtTtl1 4" xfId="1347"/>
    <cellStyle name="StmtTtl1 4 2" xfId="6337"/>
    <cellStyle name="StmtTtl1 4 3" xfId="6338"/>
    <cellStyle name="StmtTtl1 5" xfId="6339"/>
    <cellStyle name="StmtTtl1_(C) WHE Proforma with ITC cash grant 10 Yr Amort_for deferral_102809" xfId="6340"/>
    <cellStyle name="StmtTtl2" xfId="1348"/>
    <cellStyle name="STYL1 - Style1" xfId="1349"/>
    <cellStyle name="Style 1" xfId="4"/>
    <cellStyle name="Style 1 2" xfId="6"/>
    <cellStyle name="Style 1 2 2" xfId="6341"/>
    <cellStyle name="Style 1 3" xfId="1350"/>
    <cellStyle name="Style 1 3 2" xfId="6342"/>
    <cellStyle name="Style 1 3 2 2" xfId="6343"/>
    <cellStyle name="Style 1 3 2 3" xfId="6344"/>
    <cellStyle name="Style 1 3 3" xfId="6345"/>
    <cellStyle name="Style 1 3 4" xfId="6346"/>
    <cellStyle name="Style 1 3 5" xfId="6347"/>
    <cellStyle name="Style 1 4" xfId="1351"/>
    <cellStyle name="Style 1 4 2" xfId="6348"/>
    <cellStyle name="Style 1 5" xfId="6349"/>
    <cellStyle name="Style 1 5 2" xfId="6350"/>
    <cellStyle name="Style 1 6" xfId="6351"/>
    <cellStyle name="Style 1 6 2" xfId="6352"/>
    <cellStyle name="Style 1_04.07E Wild Horse Wind Expansion" xfId="6353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4"/>
    <cellStyle name="Title 12" xfId="6355"/>
    <cellStyle name="Title 13" xfId="6356"/>
    <cellStyle name="Title 14" xfId="6357"/>
    <cellStyle name="Title 15" xfId="6358"/>
    <cellStyle name="Title 16" xfId="6359"/>
    <cellStyle name="Title 17" xfId="6360"/>
    <cellStyle name="Title 18" xfId="6361"/>
    <cellStyle name="Title 19" xfId="6362"/>
    <cellStyle name="Title 2" xfId="1358"/>
    <cellStyle name="Title 2 2" xfId="6363"/>
    <cellStyle name="Title 20" xfId="6364"/>
    <cellStyle name="Title 21" xfId="6365"/>
    <cellStyle name="Title 22" xfId="6366"/>
    <cellStyle name="Title 23" xfId="6367"/>
    <cellStyle name="Title 24" xfId="6368"/>
    <cellStyle name="Title 25" xfId="6369"/>
    <cellStyle name="Title 26" xfId="6370"/>
    <cellStyle name="Title 27" xfId="6371"/>
    <cellStyle name="Title 28" xfId="6372"/>
    <cellStyle name="Title 29" xfId="6373"/>
    <cellStyle name="Title 3" xfId="1359"/>
    <cellStyle name="Title 3 2" xfId="6374"/>
    <cellStyle name="Title 30" xfId="6375"/>
    <cellStyle name="Title 31" xfId="6376"/>
    <cellStyle name="Title 32" xfId="6377"/>
    <cellStyle name="Title 33" xfId="6378"/>
    <cellStyle name="Title 34" xfId="6379"/>
    <cellStyle name="Title 35" xfId="6380"/>
    <cellStyle name="Title 36" xfId="6381"/>
    <cellStyle name="Title 37" xfId="6382"/>
    <cellStyle name="Title 38" xfId="6383"/>
    <cellStyle name="Title 39" xfId="6384"/>
    <cellStyle name="Title 4" xfId="1360"/>
    <cellStyle name="Title 40" xfId="6385"/>
    <cellStyle name="Title 41" xfId="6386"/>
    <cellStyle name="Title 42" xfId="6387"/>
    <cellStyle name="Title 43" xfId="6388"/>
    <cellStyle name="Title 44" xfId="6389"/>
    <cellStyle name="Title 45" xfId="6390"/>
    <cellStyle name="Title 46" xfId="6391"/>
    <cellStyle name="Title 47" xfId="6392"/>
    <cellStyle name="Title 48" xfId="6393"/>
    <cellStyle name="Title 49" xfId="6394"/>
    <cellStyle name="Title 5" xfId="1361"/>
    <cellStyle name="Title 50" xfId="6395"/>
    <cellStyle name="Title 51" xfId="6396"/>
    <cellStyle name="Title 52" xfId="6397"/>
    <cellStyle name="Title 53" xfId="6398"/>
    <cellStyle name="Title 54" xfId="6399"/>
    <cellStyle name="Title 55" xfId="6400"/>
    <cellStyle name="Title 56" xfId="6401"/>
    <cellStyle name="Title 57" xfId="6402"/>
    <cellStyle name="Title 58" xfId="6403"/>
    <cellStyle name="Title 59" xfId="6404"/>
    <cellStyle name="Title 6" xfId="1362"/>
    <cellStyle name="Title 60" xfId="6405"/>
    <cellStyle name="Title 61" xfId="6406"/>
    <cellStyle name="Title 62" xfId="6407"/>
    <cellStyle name="Title 63" xfId="6408"/>
    <cellStyle name="Title 64" xfId="6409"/>
    <cellStyle name="Title 7" xfId="1363"/>
    <cellStyle name="Title 8" xfId="1364"/>
    <cellStyle name="Title 9" xfId="1365"/>
    <cellStyle name="Title: - Style3" xfId="6410"/>
    <cellStyle name="Title: - Style4" xfId="6411"/>
    <cellStyle name="Title: Major" xfId="1366"/>
    <cellStyle name="Title: Major 2" xfId="6412"/>
    <cellStyle name="Title: Minor" xfId="1367"/>
    <cellStyle name="Title: Minor 2" xfId="6413"/>
    <cellStyle name="Title: Worksheet" xfId="1368"/>
    <cellStyle name="Total 10" xfId="1369"/>
    <cellStyle name="Total 11" xfId="6414"/>
    <cellStyle name="Total 12" xfId="6415"/>
    <cellStyle name="Total 13" xfId="6416"/>
    <cellStyle name="Total 14" xfId="6417"/>
    <cellStyle name="Total 15" xfId="6418"/>
    <cellStyle name="Total 16" xfId="6419"/>
    <cellStyle name="Total 17" xfId="6420"/>
    <cellStyle name="Total 18" xfId="6421"/>
    <cellStyle name="Total 19" xfId="6422"/>
    <cellStyle name="Total 2" xfId="1370"/>
    <cellStyle name="Total 2 2" xfId="6423"/>
    <cellStyle name="Total 2 3" xfId="6424"/>
    <cellStyle name="Total 2 3 2" xfId="6425"/>
    <cellStyle name="Total 20" xfId="6426"/>
    <cellStyle name="Total 21" xfId="6427"/>
    <cellStyle name="Total 22" xfId="6428"/>
    <cellStyle name="Total 23" xfId="6429"/>
    <cellStyle name="Total 24" xfId="6430"/>
    <cellStyle name="Total 25" xfId="6431"/>
    <cellStyle name="Total 26" xfId="6432"/>
    <cellStyle name="Total 27" xfId="6433"/>
    <cellStyle name="Total 28" xfId="6434"/>
    <cellStyle name="Total 29" xfId="6435"/>
    <cellStyle name="Total 3" xfId="1371"/>
    <cellStyle name="Total 3 2" xfId="6436"/>
    <cellStyle name="Total 30" xfId="6437"/>
    <cellStyle name="Total 31" xfId="6438"/>
    <cellStyle name="Total 32" xfId="6439"/>
    <cellStyle name="Total 33" xfId="6440"/>
    <cellStyle name="Total 34" xfId="6441"/>
    <cellStyle name="Total 35" xfId="6442"/>
    <cellStyle name="Total 36" xfId="6443"/>
    <cellStyle name="Total 37" xfId="6444"/>
    <cellStyle name="Total 38" xfId="6445"/>
    <cellStyle name="Total 39" xfId="6446"/>
    <cellStyle name="Total 4" xfId="1372"/>
    <cellStyle name="Total 40" xfId="6447"/>
    <cellStyle name="Total 41" xfId="6448"/>
    <cellStyle name="Total 42" xfId="6449"/>
    <cellStyle name="Total 43" xfId="6450"/>
    <cellStyle name="Total 44" xfId="6451"/>
    <cellStyle name="Total 45" xfId="6452"/>
    <cellStyle name="Total 46" xfId="6453"/>
    <cellStyle name="Total 47" xfId="6454"/>
    <cellStyle name="Total 48" xfId="6455"/>
    <cellStyle name="Total 49" xfId="6456"/>
    <cellStyle name="Total 5" xfId="1373"/>
    <cellStyle name="Total 50" xfId="6457"/>
    <cellStyle name="Total 51" xfId="6458"/>
    <cellStyle name="Total 52" xfId="6459"/>
    <cellStyle name="Total 53" xfId="6460"/>
    <cellStyle name="Total 54" xfId="6461"/>
    <cellStyle name="Total 55" xfId="6462"/>
    <cellStyle name="Total 56" xfId="6463"/>
    <cellStyle name="Total 57" xfId="6464"/>
    <cellStyle name="Total 58" xfId="6465"/>
    <cellStyle name="Total 59" xfId="6466"/>
    <cellStyle name="Total 6" xfId="1374"/>
    <cellStyle name="Total 60" xfId="6467"/>
    <cellStyle name="Total 61" xfId="6468"/>
    <cellStyle name="Total 62" xfId="6469"/>
    <cellStyle name="Total 63" xfId="6470"/>
    <cellStyle name="Total 64" xfId="6471"/>
    <cellStyle name="Total 65" xfId="6472"/>
    <cellStyle name="Total 66" xfId="6473"/>
    <cellStyle name="Total 7" xfId="1375"/>
    <cellStyle name="Total 8" xfId="1376"/>
    <cellStyle name="Total 9" xfId="1377"/>
    <cellStyle name="Total4 - Style4" xfId="1378"/>
    <cellStyle name="Total4 - Style4 2" xfId="6474"/>
    <cellStyle name="Warning Text 10" xfId="1379"/>
    <cellStyle name="Warning Text 11" xfId="6475"/>
    <cellStyle name="Warning Text 12" xfId="6476"/>
    <cellStyle name="Warning Text 13" xfId="6477"/>
    <cellStyle name="Warning Text 14" xfId="6478"/>
    <cellStyle name="Warning Text 15" xfId="6479"/>
    <cellStyle name="Warning Text 16" xfId="6480"/>
    <cellStyle name="Warning Text 17" xfId="6481"/>
    <cellStyle name="Warning Text 18" xfId="6482"/>
    <cellStyle name="Warning Text 19" xfId="6483"/>
    <cellStyle name="Warning Text 2" xfId="1380"/>
    <cellStyle name="Warning Text 2 2" xfId="6484"/>
    <cellStyle name="Warning Text 20" xfId="6485"/>
    <cellStyle name="Warning Text 21" xfId="6486"/>
    <cellStyle name="Warning Text 22" xfId="6487"/>
    <cellStyle name="Warning Text 23" xfId="6488"/>
    <cellStyle name="Warning Text 24" xfId="6489"/>
    <cellStyle name="Warning Text 25" xfId="6490"/>
    <cellStyle name="Warning Text 26" xfId="6491"/>
    <cellStyle name="Warning Text 27" xfId="6492"/>
    <cellStyle name="Warning Text 28" xfId="6493"/>
    <cellStyle name="Warning Text 29" xfId="6494"/>
    <cellStyle name="Warning Text 3" xfId="1381"/>
    <cellStyle name="Warning Text 30" xfId="6495"/>
    <cellStyle name="Warning Text 31" xfId="6496"/>
    <cellStyle name="Warning Text 32" xfId="6497"/>
    <cellStyle name="Warning Text 33" xfId="6498"/>
    <cellStyle name="Warning Text 34" xfId="6499"/>
    <cellStyle name="Warning Text 35" xfId="6500"/>
    <cellStyle name="Warning Text 36" xfId="6501"/>
    <cellStyle name="Warning Text 37" xfId="6502"/>
    <cellStyle name="Warning Text 38" xfId="6503"/>
    <cellStyle name="Warning Text 39" xfId="6504"/>
    <cellStyle name="Warning Text 4" xfId="1382"/>
    <cellStyle name="Warning Text 40" xfId="6505"/>
    <cellStyle name="Warning Text 41" xfId="6506"/>
    <cellStyle name="Warning Text 42" xfId="6507"/>
    <cellStyle name="Warning Text 43" xfId="6508"/>
    <cellStyle name="Warning Text 44" xfId="6509"/>
    <cellStyle name="Warning Text 45" xfId="6510"/>
    <cellStyle name="Warning Text 46" xfId="6511"/>
    <cellStyle name="Warning Text 47" xfId="6512"/>
    <cellStyle name="Warning Text 48" xfId="6513"/>
    <cellStyle name="Warning Text 49" xfId="6514"/>
    <cellStyle name="Warning Text 5" xfId="1383"/>
    <cellStyle name="Warning Text 50" xfId="6515"/>
    <cellStyle name="Warning Text 51" xfId="6516"/>
    <cellStyle name="Warning Text 52" xfId="6517"/>
    <cellStyle name="Warning Text 53" xfId="6518"/>
    <cellStyle name="Warning Text 54" xfId="6519"/>
    <cellStyle name="Warning Text 55" xfId="6520"/>
    <cellStyle name="Warning Text 56" xfId="6521"/>
    <cellStyle name="Warning Text 57" xfId="6522"/>
    <cellStyle name="Warning Text 58" xfId="6523"/>
    <cellStyle name="Warning Text 59" xfId="6524"/>
    <cellStyle name="Warning Text 6" xfId="1384"/>
    <cellStyle name="Warning Text 60" xfId="6525"/>
    <cellStyle name="Warning Text 61" xfId="6526"/>
    <cellStyle name="Warning Text 62" xfId="6527"/>
    <cellStyle name="Warning Text 63" xfId="6528"/>
    <cellStyle name="Warning Text 64" xfId="6529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72</xdr:row>
      <xdr:rowOff>66675</xdr:rowOff>
    </xdr:from>
    <xdr:to>
      <xdr:col>26</xdr:col>
      <xdr:colOff>17437</xdr:colOff>
      <xdr:row>81</xdr:row>
      <xdr:rowOff>52038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13754100"/>
          <a:ext cx="9971062" cy="1699863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81</xdr:row>
      <xdr:rowOff>126934</xdr:rowOff>
    </xdr:from>
    <xdr:to>
      <xdr:col>24</xdr:col>
      <xdr:colOff>388620</xdr:colOff>
      <xdr:row>93</xdr:row>
      <xdr:rowOff>18587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15738409"/>
          <a:ext cx="9170670" cy="2225278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466725</xdr:colOff>
      <xdr:row>49</xdr:row>
      <xdr:rowOff>49821</xdr:rowOff>
    </xdr:from>
    <xdr:to>
      <xdr:col>18</xdr:col>
      <xdr:colOff>65431</xdr:colOff>
      <xdr:row>71</xdr:row>
      <xdr:rowOff>94247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87450" y="9546246"/>
          <a:ext cx="5256556" cy="423542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93</xdr:row>
      <xdr:rowOff>162193</xdr:rowOff>
    </xdr:from>
    <xdr:to>
      <xdr:col>14</xdr:col>
      <xdr:colOff>304084</xdr:colOff>
      <xdr:row>101</xdr:row>
      <xdr:rowOff>171118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68350" y="17897743"/>
          <a:ext cx="3313984" cy="1532925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304799</xdr:colOff>
      <xdr:row>102</xdr:row>
      <xdr:rowOff>145724</xdr:rowOff>
    </xdr:from>
    <xdr:to>
      <xdr:col>22</xdr:col>
      <xdr:colOff>550730</xdr:colOff>
      <xdr:row>116</xdr:row>
      <xdr:rowOff>8986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87399" y="19595774"/>
          <a:ext cx="8265981" cy="2587412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333374</xdr:colOff>
      <xdr:row>116</xdr:row>
      <xdr:rowOff>110494</xdr:rowOff>
    </xdr:from>
    <xdr:to>
      <xdr:col>25</xdr:col>
      <xdr:colOff>522161</xdr:colOff>
      <xdr:row>147</xdr:row>
      <xdr:rowOff>65669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15974" y="22284694"/>
          <a:ext cx="9980487" cy="5860675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152</xdr:row>
      <xdr:rowOff>171450</xdr:rowOff>
    </xdr:from>
    <xdr:to>
      <xdr:col>30</xdr:col>
      <xdr:colOff>103221</xdr:colOff>
      <xdr:row>165</xdr:row>
      <xdr:rowOff>94948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601700" y="29203650"/>
          <a:ext cx="12428571" cy="2419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133350</xdr:rowOff>
    </xdr:from>
    <xdr:to>
      <xdr:col>8</xdr:col>
      <xdr:colOff>305502</xdr:colOff>
      <xdr:row>18</xdr:row>
      <xdr:rowOff>28209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4525" y="904875"/>
          <a:ext cx="4229802" cy="2571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Combined-2021"/>
      <sheetName val="DLReconBBS"/>
      <sheetName val="Gas Customer Counts Pg 10b"/>
      <sheetName val="Elect. Customer Counts Pg 10a "/>
    </sheetNames>
    <sheetDataSet>
      <sheetData sheetId="0">
        <row r="23">
          <cell r="E23">
            <v>0.58176286651854348</v>
          </cell>
          <cell r="F23">
            <v>0.41823713348145647</v>
          </cell>
        </row>
        <row r="43">
          <cell r="G43">
            <v>0.48238392496676075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90" zoomScaleNormal="90" workbookViewId="0">
      <selection activeCell="B32" sqref="B32"/>
    </sheetView>
  </sheetViews>
  <sheetFormatPr defaultRowHeight="15"/>
  <cols>
    <col min="1" max="1" width="5.5703125" customWidth="1"/>
    <col min="2" max="2" width="58.7109375" bestFit="1" customWidth="1"/>
    <col min="3" max="3" width="11" bestFit="1" customWidth="1"/>
    <col min="4" max="4" width="11.140625" bestFit="1" customWidth="1"/>
    <col min="5" max="5" width="14.140625" bestFit="1" customWidth="1"/>
    <col min="8" max="9" width="15.5703125" bestFit="1" customWidth="1"/>
    <col min="10" max="10" width="13.5703125" bestFit="1" customWidth="1"/>
  </cols>
  <sheetData>
    <row r="2" spans="1:5">
      <c r="A2" s="1"/>
      <c r="B2" s="1"/>
      <c r="C2" s="1"/>
      <c r="D2" s="1"/>
      <c r="E2" s="84"/>
    </row>
    <row r="3" spans="1:5">
      <c r="A3" s="1"/>
      <c r="B3" s="1"/>
      <c r="C3" s="1"/>
      <c r="D3" s="1"/>
      <c r="E3" s="2"/>
    </row>
    <row r="4" spans="1:5">
      <c r="A4" s="3"/>
      <c r="B4" s="4"/>
      <c r="C4" s="3"/>
      <c r="D4" s="3"/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329</v>
      </c>
      <c r="B7" s="8"/>
      <c r="C7" s="8"/>
      <c r="D7" s="8"/>
      <c r="E7" s="8"/>
    </row>
    <row r="8" spans="1:5">
      <c r="A8" s="7" t="s">
        <v>29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179">
        <f>'3 Yr Aver. Accruals-Elec'!B8</f>
        <v>1200000</v>
      </c>
      <c r="D13" s="179">
        <f>'3 Yr Aver. Accruals-Elec'!B12</f>
        <v>837386.12</v>
      </c>
      <c r="E13" s="179">
        <f>D13-C13</f>
        <v>-362613.88</v>
      </c>
    </row>
    <row r="14" spans="1:5">
      <c r="A14" s="19">
        <f t="shared" ref="A14:A20" si="0">A13+1</f>
        <v>2</v>
      </c>
      <c r="B14" s="20" t="s">
        <v>9</v>
      </c>
      <c r="C14" s="22">
        <f>' 3 Yr Aver. Payments-Elec'!B8</f>
        <v>498721.66163664503</v>
      </c>
      <c r="D14" s="22">
        <f>' 3 Yr Aver. Payments-Elec'!B12</f>
        <v>525826.51848329778</v>
      </c>
      <c r="E14" s="180">
        <f>D14-C14</f>
        <v>27104.85684665275</v>
      </c>
    </row>
    <row r="15" spans="1:5">
      <c r="A15" s="19">
        <f t="shared" si="0"/>
        <v>3</v>
      </c>
      <c r="B15" s="20" t="s">
        <v>10</v>
      </c>
      <c r="C15" s="181">
        <f>SUM(C13:C14)</f>
        <v>1698721.661636645</v>
      </c>
      <c r="D15" s="181">
        <f>SUM(D13:D14)</f>
        <v>1363212.6384832978</v>
      </c>
      <c r="E15" s="181">
        <f>SUM(E13:E14)</f>
        <v>-335509.02315334725</v>
      </c>
    </row>
    <row r="16" spans="1:5">
      <c r="A16" s="19">
        <f t="shared" si="0"/>
        <v>4</v>
      </c>
      <c r="B16" s="182"/>
      <c r="C16" s="24"/>
      <c r="D16" s="24"/>
      <c r="E16" s="183"/>
    </row>
    <row r="17" spans="1:5">
      <c r="A17" s="19">
        <f t="shared" si="0"/>
        <v>5</v>
      </c>
      <c r="B17" s="20" t="s">
        <v>11</v>
      </c>
      <c r="C17" s="26"/>
      <c r="D17" s="26"/>
      <c r="E17" s="179">
        <f>E15</f>
        <v>-335509.02315334725</v>
      </c>
    </row>
    <row r="18" spans="1:5">
      <c r="A18" s="19">
        <f t="shared" si="0"/>
        <v>6</v>
      </c>
      <c r="B18" s="29" t="s">
        <v>12</v>
      </c>
      <c r="C18" s="26"/>
      <c r="D18" s="28">
        <v>0.21</v>
      </c>
      <c r="E18" s="180">
        <f>ROUND(-E17*D18,0)</f>
        <v>70457</v>
      </c>
    </row>
    <row r="19" spans="1:5">
      <c r="A19" s="19">
        <f t="shared" si="0"/>
        <v>7</v>
      </c>
      <c r="B19" s="29"/>
      <c r="C19" s="26"/>
      <c r="D19" s="26"/>
      <c r="E19" s="184"/>
    </row>
    <row r="20" spans="1:5" ht="15.75" thickBot="1">
      <c r="A20" s="19">
        <f t="shared" si="0"/>
        <v>8</v>
      </c>
      <c r="B20" s="30" t="s">
        <v>13</v>
      </c>
      <c r="C20" s="185"/>
      <c r="D20" s="186"/>
      <c r="E20" s="187">
        <f>-E17-E18</f>
        <v>265052.02315334725</v>
      </c>
    </row>
    <row r="21" spans="1:5" ht="15.75" thickTop="1">
      <c r="A21" s="19"/>
      <c r="B21" s="182"/>
      <c r="C21" s="31"/>
      <c r="D21" s="32"/>
      <c r="E21" s="188"/>
    </row>
    <row r="22" spans="1:5">
      <c r="A22" s="19"/>
      <c r="B22" s="34"/>
      <c r="C22" s="31"/>
      <c r="D22" s="32"/>
      <c r="E22" s="188"/>
    </row>
    <row r="23" spans="1:5">
      <c r="A23" s="19"/>
      <c r="B23" s="20"/>
      <c r="C23" s="31"/>
      <c r="D23" s="32"/>
      <c r="E23" s="188"/>
    </row>
    <row r="24" spans="1:5">
      <c r="A24" s="19"/>
      <c r="B24" s="35"/>
      <c r="C24" s="36"/>
      <c r="D24" s="152"/>
      <c r="E24" s="189"/>
    </row>
    <row r="25" spans="1:5">
      <c r="A25" s="19"/>
      <c r="B25" s="182"/>
      <c r="C25" s="29"/>
      <c r="D25" s="29"/>
      <c r="E25" s="190"/>
    </row>
    <row r="26" spans="1:5">
      <c r="A26" s="19"/>
      <c r="B26" s="35"/>
      <c r="C26" s="29"/>
      <c r="D26" s="152"/>
      <c r="E26" s="179"/>
    </row>
    <row r="27" spans="1:5">
      <c r="B27" s="152"/>
      <c r="C27" s="152"/>
      <c r="D27" s="152"/>
      <c r="E27" s="152"/>
    </row>
    <row r="28" spans="1:5">
      <c r="B28" s="152"/>
      <c r="C28" s="152"/>
      <c r="D28" s="152"/>
      <c r="E28" s="152"/>
    </row>
    <row r="29" spans="1:5">
      <c r="B29" s="152"/>
      <c r="C29" s="152"/>
      <c r="D29" s="152"/>
      <c r="E29" s="152"/>
    </row>
    <row r="36" spans="5:5">
      <c r="E36" s="38"/>
    </row>
    <row r="37" spans="5:5">
      <c r="E37" s="38"/>
    </row>
    <row r="38" spans="5:5">
      <c r="E38" s="38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="90" zoomScaleNormal="90" workbookViewId="0">
      <selection activeCell="N27" sqref="N27"/>
    </sheetView>
  </sheetViews>
  <sheetFormatPr defaultRowHeight="15"/>
  <cols>
    <col min="1" max="1" width="5.5703125" customWidth="1"/>
    <col min="2" max="2" width="58.7109375" bestFit="1" customWidth="1"/>
    <col min="3" max="3" width="11.7109375" customWidth="1"/>
    <col min="4" max="4" width="13" customWidth="1"/>
    <col min="5" max="5" width="14.7109375" customWidth="1"/>
    <col min="9" max="10" width="15.5703125" bestFit="1" customWidth="1"/>
    <col min="11" max="11" width="13.5703125" bestFit="1" customWidth="1"/>
  </cols>
  <sheetData>
    <row r="2" spans="1:5">
      <c r="A2" s="1"/>
      <c r="B2" s="1"/>
      <c r="C2" s="1"/>
      <c r="D2" s="1"/>
      <c r="E2" s="84"/>
    </row>
    <row r="3" spans="1:5" ht="15.75" thickBot="1">
      <c r="A3" s="1"/>
      <c r="B3" s="1"/>
      <c r="C3" s="1"/>
      <c r="D3" s="1"/>
      <c r="E3" s="2"/>
    </row>
    <row r="4" spans="1:5" ht="15.75" thickBot="1">
      <c r="A4" s="3"/>
      <c r="B4" s="4"/>
      <c r="C4" s="3"/>
      <c r="D4" s="3"/>
      <c r="E4" s="5" t="s">
        <v>73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tr">
        <f>'Lead E'!A7</f>
        <v>FOR THE TWELVE MONTHS ENDED DECEMBER 31, 2021</v>
      </c>
      <c r="B7" s="8"/>
      <c r="C7" s="8"/>
      <c r="D7" s="8"/>
      <c r="E7" s="8"/>
    </row>
    <row r="8" spans="1:5">
      <c r="A8" s="7" t="s">
        <v>29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29"/>
      <c r="B12" s="39"/>
      <c r="C12" s="39"/>
      <c r="D12" s="39"/>
      <c r="E12" s="39"/>
    </row>
    <row r="13" spans="1:5">
      <c r="A13" s="19">
        <v>1</v>
      </c>
      <c r="B13" s="20" t="s">
        <v>8</v>
      </c>
      <c r="C13" s="40">
        <f>'3 Yr Aver. Accruals-Gas'!B8</f>
        <v>0</v>
      </c>
      <c r="D13" s="40">
        <f>'3 Yr Aver. Accruals-Gas'!B12</f>
        <v>8666.6666666666661</v>
      </c>
      <c r="E13" s="21">
        <f>D13-C13</f>
        <v>8666.6666666666661</v>
      </c>
    </row>
    <row r="14" spans="1:5">
      <c r="A14" s="19">
        <f>A13+1</f>
        <v>2</v>
      </c>
      <c r="B14" s="20" t="s">
        <v>9</v>
      </c>
      <c r="C14" s="22">
        <f>' 3 Yr Aver. Payments-Gas'!B8</f>
        <v>269194.95490767231</v>
      </c>
      <c r="D14" s="22">
        <f>' 3 Yr Aver. Payments-Gas'!B12</f>
        <v>526542.24392599461</v>
      </c>
      <c r="E14" s="23">
        <f>D14-C14</f>
        <v>257347.28901832231</v>
      </c>
    </row>
    <row r="15" spans="1:5">
      <c r="A15" s="19">
        <f t="shared" ref="A15:A20" si="0">A14+1</f>
        <v>3</v>
      </c>
      <c r="B15" s="20" t="s">
        <v>10</v>
      </c>
      <c r="C15" s="24">
        <f>SUM(C13:C14)</f>
        <v>269194.95490767231</v>
      </c>
      <c r="D15" s="24">
        <f>SUM(D13:D14)</f>
        <v>535208.91059266124</v>
      </c>
      <c r="E15" s="24">
        <f>SUM(E13:E14)</f>
        <v>266013.95568498899</v>
      </c>
    </row>
    <row r="16" spans="1:5">
      <c r="A16" s="19">
        <f t="shared" si="0"/>
        <v>4</v>
      </c>
      <c r="B16" s="41"/>
      <c r="C16" s="26"/>
      <c r="D16" s="26"/>
      <c r="E16" s="42"/>
    </row>
    <row r="17" spans="1:5">
      <c r="A17" s="19">
        <f t="shared" si="0"/>
        <v>5</v>
      </c>
      <c r="B17" s="20" t="s">
        <v>11</v>
      </c>
      <c r="C17" s="26"/>
      <c r="D17" s="26"/>
      <c r="E17" s="21">
        <f>E15</f>
        <v>266013.95568498899</v>
      </c>
    </row>
    <row r="18" spans="1:5">
      <c r="A18" s="19">
        <f t="shared" si="0"/>
        <v>6</v>
      </c>
      <c r="B18" s="27" t="s">
        <v>12</v>
      </c>
      <c r="C18" s="43"/>
      <c r="D18" s="28">
        <v>0.21</v>
      </c>
      <c r="E18" s="44">
        <f>ROUND(-E17*D18,0)</f>
        <v>-55863</v>
      </c>
    </row>
    <row r="19" spans="1:5">
      <c r="A19" s="19">
        <f t="shared" si="0"/>
        <v>7</v>
      </c>
      <c r="B19" s="29"/>
      <c r="C19" s="45"/>
      <c r="D19" s="45"/>
      <c r="E19" s="25"/>
    </row>
    <row r="20" spans="1:5" ht="15.75" thickBot="1">
      <c r="A20" s="19">
        <f t="shared" si="0"/>
        <v>8</v>
      </c>
      <c r="B20" s="30" t="s">
        <v>13</v>
      </c>
      <c r="C20" s="36"/>
      <c r="E20" s="46">
        <f>-E17-E18</f>
        <v>-210150.95568498899</v>
      </c>
    </row>
    <row r="21" spans="1:5" ht="15.75" thickTop="1">
      <c r="A21" s="19"/>
      <c r="B21" s="29"/>
      <c r="C21" s="45"/>
      <c r="D21" s="45"/>
      <c r="E21" s="25"/>
    </row>
    <row r="22" spans="1:5">
      <c r="A22" s="19"/>
      <c r="B22" s="29"/>
      <c r="C22" s="45"/>
      <c r="D22" s="45"/>
      <c r="E22" s="25"/>
    </row>
    <row r="23" spans="1:5">
      <c r="A23" s="19"/>
      <c r="B23" s="27"/>
      <c r="C23" s="47"/>
      <c r="D23" s="47"/>
      <c r="E23" s="25"/>
    </row>
    <row r="24" spans="1:5">
      <c r="A24" s="19"/>
      <c r="B24" s="27"/>
      <c r="C24" s="47"/>
      <c r="D24" s="47"/>
      <c r="E24" s="25"/>
    </row>
    <row r="25" spans="1:5">
      <c r="A25" s="19"/>
      <c r="B25" s="27"/>
      <c r="C25" s="48"/>
      <c r="D25" s="48"/>
      <c r="E25" s="33"/>
    </row>
    <row r="26" spans="1:5">
      <c r="A26" s="19"/>
      <c r="B26" s="49"/>
      <c r="C26" s="50"/>
      <c r="D26" s="50"/>
      <c r="E26" s="37"/>
    </row>
    <row r="27" spans="1:5">
      <c r="A27" s="19"/>
      <c r="B27" s="30"/>
      <c r="C27" s="30"/>
      <c r="D27" s="30"/>
      <c r="E27" s="41"/>
    </row>
    <row r="28" spans="1:5">
      <c r="A28" s="29"/>
      <c r="B28" s="29"/>
      <c r="C28" s="29"/>
      <c r="D28" s="29"/>
      <c r="E28" s="29"/>
    </row>
  </sheetData>
  <pageMargins left="0.7" right="0.7" top="0.75" bottom="0.75" header="0.3" footer="0.3"/>
  <pageSetup scale="9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9" sqref="D9:F11"/>
    </sheetView>
  </sheetViews>
  <sheetFormatPr defaultColWidth="9.140625" defaultRowHeight="15"/>
  <cols>
    <col min="1" max="1" width="26.42578125" style="85" bestFit="1" customWidth="1"/>
    <col min="2" max="2" width="36.85546875" style="88" customWidth="1"/>
    <col min="3" max="3" width="3.140625" style="52" customWidth="1"/>
    <col min="4" max="4" width="3.7109375" style="51" customWidth="1"/>
    <col min="5" max="5" width="5.7109375" style="85" bestFit="1" customWidth="1"/>
    <col min="6" max="8" width="9.140625" style="85"/>
    <col min="9" max="9" width="14.28515625" style="85" bestFit="1" customWidth="1"/>
    <col min="10" max="10" width="14" style="90" bestFit="1" customWidth="1"/>
    <col min="11" max="16384" width="9.140625" style="85"/>
  </cols>
  <sheetData>
    <row r="1" spans="1:9" s="85" customFormat="1" ht="14.25">
      <c r="B1" s="67" t="s">
        <v>23</v>
      </c>
      <c r="C1" s="66"/>
      <c r="D1" s="51"/>
    </row>
    <row r="2" spans="1:9" s="85" customFormat="1" ht="14.25">
      <c r="B2" s="65" t="s">
        <v>22</v>
      </c>
      <c r="C2" s="64"/>
      <c r="D2" s="51"/>
    </row>
    <row r="3" spans="1:9" s="85" customFormat="1" ht="14.25">
      <c r="B3" s="65" t="s">
        <v>21</v>
      </c>
      <c r="C3" s="64"/>
      <c r="D3" s="51"/>
    </row>
    <row r="4" spans="1:9" s="85" customFormat="1" ht="12.75">
      <c r="A4" s="58"/>
      <c r="B4" s="86"/>
      <c r="C4" s="63"/>
      <c r="D4" s="51"/>
    </row>
    <row r="5" spans="1:9" s="85" customFormat="1" ht="12.75">
      <c r="A5" s="58" t="s">
        <v>20</v>
      </c>
      <c r="B5" s="62" t="s">
        <v>19</v>
      </c>
      <c r="C5" s="61"/>
      <c r="D5" s="51"/>
    </row>
    <row r="6" spans="1:9" s="85" customFormat="1">
      <c r="A6" s="60" t="s">
        <v>252</v>
      </c>
      <c r="B6" s="87">
        <f>'ZO12 Inj &amp; Dam 12ME 12-2019'!E31</f>
        <v>2304250</v>
      </c>
      <c r="C6" s="59"/>
      <c r="D6" s="51"/>
    </row>
    <row r="7" spans="1:9" s="85" customFormat="1">
      <c r="A7" s="60" t="s">
        <v>328</v>
      </c>
      <c r="B7" s="87">
        <f>'ZO12 Inj &amp; Dam 12ME 12-2020'!E29</f>
        <v>-992091.64</v>
      </c>
      <c r="C7" s="59"/>
      <c r="D7" s="51"/>
      <c r="H7"/>
      <c r="I7"/>
    </row>
    <row r="8" spans="1:9" s="85" customFormat="1">
      <c r="A8" s="168" t="s">
        <v>424</v>
      </c>
      <c r="B8" s="174">
        <f>'ZO12 Inj &amp; Dam 12ME 12-2021'!C32</f>
        <v>1200000</v>
      </c>
      <c r="C8" s="57"/>
      <c r="D8" s="176"/>
      <c r="E8" s="177"/>
      <c r="H8"/>
      <c r="I8"/>
    </row>
    <row r="9" spans="1:9" s="85" customFormat="1">
      <c r="A9" s="88" t="s">
        <v>17</v>
      </c>
      <c r="B9" s="89">
        <f>SUM(B6:B8)</f>
        <v>2512158.36</v>
      </c>
      <c r="C9" s="56"/>
      <c r="D9" s="178" t="s">
        <v>30</v>
      </c>
      <c r="E9" s="173">
        <f>'ZO12 Inj &amp; Dam 12ME 12-2020'!E29+'ZO12 Inj &amp; Dam 12ME 12-2019'!E31+'ZO12 Inj &amp; Dam 12ME 12-2021'!C32-'3 Yr Aver. Accruals-Elec'!B9</f>
        <v>0</v>
      </c>
      <c r="H9"/>
      <c r="I9"/>
    </row>
    <row r="10" spans="1:9" s="85" customFormat="1" ht="3" customHeight="1">
      <c r="A10" s="88"/>
      <c r="B10" s="89"/>
      <c r="C10" s="56"/>
      <c r="D10" s="52"/>
      <c r="H10"/>
      <c r="I10"/>
    </row>
    <row r="11" spans="1:9" s="85" customFormat="1">
      <c r="A11" s="88"/>
      <c r="B11" s="89"/>
      <c r="C11" s="56"/>
      <c r="D11" s="52"/>
      <c r="H11"/>
      <c r="I11"/>
    </row>
    <row r="12" spans="1:9" s="85" customFormat="1" ht="13.5" thickBot="1">
      <c r="A12" s="55" t="s">
        <v>18</v>
      </c>
      <c r="B12" s="54">
        <f>B9/3</f>
        <v>837386.12</v>
      </c>
      <c r="C12" s="53"/>
      <c r="D12" s="51"/>
    </row>
    <row r="13" spans="1:9" s="85" customFormat="1" ht="13.5" thickTop="1">
      <c r="B13" s="88"/>
      <c r="C13" s="52"/>
      <c r="D13" s="51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3" sqref="H13"/>
    </sheetView>
  </sheetViews>
  <sheetFormatPr defaultColWidth="9.140625" defaultRowHeight="15"/>
  <cols>
    <col min="1" max="1" width="26.42578125" style="91" bestFit="1" customWidth="1"/>
    <col min="2" max="2" width="36.85546875" style="95" customWidth="1"/>
    <col min="3" max="3" width="3.140625" style="69" customWidth="1"/>
    <col min="4" max="4" width="3.42578125" style="68" customWidth="1"/>
    <col min="5" max="5" width="5.7109375" style="91" bestFit="1" customWidth="1"/>
    <col min="6" max="7" width="9.140625" style="91"/>
    <col min="8" max="8" width="27" style="91" bestFit="1" customWidth="1"/>
    <col min="9" max="9" width="15" style="91" bestFit="1" customWidth="1"/>
    <col min="10" max="10" width="14" style="92" bestFit="1" customWidth="1"/>
    <col min="11" max="16384" width="9.140625" style="91"/>
  </cols>
  <sheetData>
    <row r="1" spans="1:11">
      <c r="B1" s="83" t="s">
        <v>23</v>
      </c>
      <c r="C1" s="82"/>
    </row>
    <row r="2" spans="1:11">
      <c r="B2" s="81" t="s">
        <v>22</v>
      </c>
      <c r="C2" s="80"/>
    </row>
    <row r="3" spans="1:11">
      <c r="B3" s="81" t="s">
        <v>25</v>
      </c>
      <c r="C3" s="80"/>
    </row>
    <row r="4" spans="1:11">
      <c r="A4" s="75"/>
      <c r="B4" s="93"/>
      <c r="C4" s="79"/>
    </row>
    <row r="5" spans="1:11">
      <c r="A5" s="75" t="s">
        <v>20</v>
      </c>
      <c r="B5" s="78" t="s">
        <v>24</v>
      </c>
      <c r="C5" s="77"/>
      <c r="H5"/>
      <c r="I5"/>
      <c r="J5"/>
      <c r="K5"/>
    </row>
    <row r="6" spans="1:11">
      <c r="A6" s="60" t="s">
        <v>252</v>
      </c>
      <c r="B6" s="94">
        <f>'ZO12 Inj &amp; Dam 12ME 12-2019'!E32</f>
        <v>-121750</v>
      </c>
      <c r="C6" s="76"/>
      <c r="H6"/>
      <c r="I6"/>
      <c r="J6"/>
      <c r="K6"/>
    </row>
    <row r="7" spans="1:11">
      <c r="A7" s="60" t="s">
        <v>328</v>
      </c>
      <c r="B7" s="94">
        <f>'ZO12 Inj &amp; Dam 12ME 12-2020'!E30</f>
        <v>147750</v>
      </c>
      <c r="C7" s="76"/>
      <c r="H7"/>
      <c r="I7"/>
      <c r="J7"/>
      <c r="K7"/>
    </row>
    <row r="8" spans="1:11">
      <c r="A8" s="168" t="s">
        <v>424</v>
      </c>
      <c r="B8" s="169">
        <f>'ZO12 Inj &amp; Dam 12ME 12-2021'!C33</f>
        <v>0</v>
      </c>
      <c r="C8" s="74"/>
      <c r="H8"/>
      <c r="I8"/>
      <c r="J8"/>
      <c r="K8"/>
    </row>
    <row r="9" spans="1:11">
      <c r="A9" s="95" t="s">
        <v>17</v>
      </c>
      <c r="B9" s="96">
        <f>SUM(B6:B8)</f>
        <v>26000</v>
      </c>
      <c r="C9" s="73"/>
      <c r="D9" s="170" t="s">
        <v>30</v>
      </c>
      <c r="E9" s="191">
        <f>'ZO12 Inj &amp; Dam 12ME 12-2020'!E30+'ZO12 Inj &amp; Dam 12ME 12-2019'!E32+'ZO12 Inj &amp; Dam 12ME 12-2021'!C33-'3 Yr Aver. Accruals-Gas'!B9</f>
        <v>0</v>
      </c>
      <c r="H9"/>
      <c r="I9"/>
      <c r="J9"/>
      <c r="K9"/>
    </row>
    <row r="10" spans="1:11">
      <c r="A10" s="95"/>
      <c r="B10" s="96"/>
      <c r="C10" s="73"/>
      <c r="D10" s="69"/>
      <c r="H10"/>
      <c r="I10"/>
      <c r="J10"/>
      <c r="K10"/>
    </row>
    <row r="11" spans="1:11">
      <c r="A11" s="95"/>
      <c r="B11" s="96"/>
      <c r="C11" s="73"/>
      <c r="D11" s="69"/>
      <c r="H11"/>
      <c r="I11"/>
      <c r="J11"/>
      <c r="K11"/>
    </row>
    <row r="12" spans="1:11" ht="15.75" thickBot="1">
      <c r="A12" s="72" t="s">
        <v>18</v>
      </c>
      <c r="B12" s="71">
        <f>B9/3</f>
        <v>8666.6666666666661</v>
      </c>
      <c r="C12" s="70"/>
      <c r="H12"/>
      <c r="I12"/>
      <c r="J12"/>
      <c r="K12"/>
    </row>
    <row r="13" spans="1:11" ht="15.7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6" sqref="G26"/>
    </sheetView>
  </sheetViews>
  <sheetFormatPr defaultColWidth="9.140625" defaultRowHeight="15"/>
  <cols>
    <col min="1" max="1" width="26.42578125" style="85" bestFit="1" customWidth="1"/>
    <col min="2" max="2" width="36.85546875" style="88" customWidth="1"/>
    <col min="3" max="3" width="3.140625" style="52" customWidth="1"/>
    <col min="4" max="4" width="3.7109375" style="51" customWidth="1"/>
    <col min="5" max="5" width="4.7109375" style="85" bestFit="1" customWidth="1"/>
    <col min="6" max="6" width="9.140625" style="85"/>
    <col min="7" max="7" width="27" style="85" bestFit="1" customWidth="1"/>
    <col min="8" max="8" width="14.28515625" style="85" bestFit="1" customWidth="1"/>
    <col min="9" max="9" width="9.140625" style="85"/>
    <col min="10" max="10" width="14" style="90" bestFit="1" customWidth="1"/>
    <col min="11" max="16384" width="9.140625" style="85"/>
  </cols>
  <sheetData>
    <row r="1" spans="1:11" ht="14.25">
      <c r="B1" s="67" t="s">
        <v>23</v>
      </c>
      <c r="C1" s="66"/>
      <c r="J1" s="85"/>
    </row>
    <row r="2" spans="1:11" ht="14.25">
      <c r="B2" s="65" t="s">
        <v>27</v>
      </c>
      <c r="C2" s="64"/>
      <c r="J2" s="85"/>
    </row>
    <row r="3" spans="1:11" ht="14.25">
      <c r="B3" s="65" t="s">
        <v>21</v>
      </c>
      <c r="C3" s="64"/>
      <c r="J3" s="85"/>
    </row>
    <row r="4" spans="1:11">
      <c r="A4" s="58"/>
      <c r="B4" s="86"/>
      <c r="C4"/>
      <c r="G4"/>
      <c r="H4"/>
      <c r="I4"/>
      <c r="J4"/>
      <c r="K4"/>
    </row>
    <row r="5" spans="1:11">
      <c r="A5" s="58" t="s">
        <v>20</v>
      </c>
      <c r="B5" s="62" t="s">
        <v>19</v>
      </c>
      <c r="C5"/>
      <c r="G5"/>
      <c r="H5"/>
      <c r="I5"/>
      <c r="J5"/>
      <c r="K5"/>
    </row>
    <row r="6" spans="1:11">
      <c r="A6" s="60" t="s">
        <v>252</v>
      </c>
      <c r="B6" s="87">
        <f>'ZO12 Inj &amp; Dam 12ME 12-2019'!F31</f>
        <v>754064.98139213375</v>
      </c>
      <c r="C6"/>
      <c r="G6"/>
      <c r="H6"/>
      <c r="I6"/>
      <c r="J6"/>
      <c r="K6"/>
    </row>
    <row r="7" spans="1:11">
      <c r="A7" s="60" t="s">
        <v>328</v>
      </c>
      <c r="B7" s="87">
        <f>'ZO12 Inj &amp; Dam 12ME 12-2020'!F29</f>
        <v>324692.91242111463</v>
      </c>
      <c r="C7"/>
      <c r="G7"/>
      <c r="H7"/>
      <c r="I7"/>
      <c r="J7"/>
      <c r="K7"/>
    </row>
    <row r="8" spans="1:11">
      <c r="A8" s="168" t="s">
        <v>424</v>
      </c>
      <c r="B8" s="174">
        <f>'ZO12 Inj &amp; Dam 12ME 12-2021'!D32</f>
        <v>498721.66163664503</v>
      </c>
      <c r="C8"/>
      <c r="G8"/>
      <c r="H8"/>
      <c r="I8"/>
      <c r="J8"/>
      <c r="K8"/>
    </row>
    <row r="9" spans="1:11">
      <c r="A9" s="88" t="s">
        <v>17</v>
      </c>
      <c r="B9" s="89">
        <f>SUM(B6:B8)</f>
        <v>1577479.5554498932</v>
      </c>
      <c r="C9"/>
      <c r="D9" s="170" t="s">
        <v>30</v>
      </c>
      <c r="E9" s="175">
        <f>'ZO12 Inj &amp; Dam 12ME 12-2020'!F29+'ZO12 Inj &amp; Dam 12ME 12-2019'!F31+'ZO12 Inj &amp; Dam 12ME 12-2021'!D32-' 3 Yr Aver. Payments-Elec'!B9</f>
        <v>0</v>
      </c>
      <c r="G9"/>
      <c r="H9"/>
      <c r="I9"/>
      <c r="J9"/>
      <c r="K9"/>
    </row>
    <row r="10" spans="1:11">
      <c r="A10" s="88"/>
      <c r="B10" s="89"/>
      <c r="C10"/>
      <c r="D10" s="52"/>
      <c r="G10"/>
      <c r="H10"/>
      <c r="I10"/>
      <c r="J10"/>
      <c r="K10"/>
    </row>
    <row r="11" spans="1:11">
      <c r="A11" s="88"/>
      <c r="B11" s="89"/>
      <c r="C11"/>
      <c r="D11" s="52"/>
      <c r="G11"/>
      <c r="H11"/>
      <c r="I11"/>
      <c r="J11"/>
      <c r="K11"/>
    </row>
    <row r="12" spans="1:11" ht="15.75" thickBot="1">
      <c r="A12" s="55" t="s">
        <v>26</v>
      </c>
      <c r="B12" s="54">
        <f>B9/3</f>
        <v>525826.51848329778</v>
      </c>
      <c r="C12"/>
      <c r="G12"/>
      <c r="H12"/>
      <c r="I12"/>
      <c r="J12"/>
      <c r="K12"/>
    </row>
    <row r="13" spans="1:11" ht="15.75" thickTop="1">
      <c r="C13"/>
      <c r="G13"/>
      <c r="H13"/>
      <c r="I13"/>
      <c r="J13"/>
      <c r="K13"/>
    </row>
    <row r="14" spans="1:11">
      <c r="G14"/>
      <c r="H14"/>
      <c r="I14"/>
      <c r="J14"/>
      <c r="K14"/>
    </row>
    <row r="15" spans="1:11">
      <c r="G15"/>
      <c r="H15"/>
      <c r="I15"/>
      <c r="J15"/>
      <c r="K15"/>
    </row>
    <row r="16" spans="1:11">
      <c r="G16"/>
      <c r="H16"/>
      <c r="I16"/>
      <c r="J16"/>
      <c r="K16"/>
    </row>
    <row r="17" spans="7:11">
      <c r="G17"/>
      <c r="H17"/>
      <c r="I17"/>
      <c r="J17"/>
      <c r="K17"/>
    </row>
    <row r="18" spans="7:11">
      <c r="G18"/>
      <c r="H18"/>
      <c r="I18"/>
      <c r="J18"/>
      <c r="K18"/>
    </row>
    <row r="19" spans="7:11">
      <c r="G19"/>
      <c r="H19"/>
      <c r="I19"/>
      <c r="J19"/>
      <c r="K19"/>
    </row>
    <row r="20" spans="7:11">
      <c r="G20"/>
      <c r="H20"/>
      <c r="I20"/>
      <c r="J20"/>
      <c r="K20"/>
    </row>
    <row r="21" spans="7:11">
      <c r="G21"/>
      <c r="H21"/>
      <c r="I21"/>
      <c r="J21"/>
      <c r="K21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8" sqref="B8"/>
    </sheetView>
  </sheetViews>
  <sheetFormatPr defaultColWidth="9.140625" defaultRowHeight="15"/>
  <cols>
    <col min="1" max="1" width="26.42578125" style="91" bestFit="1" customWidth="1"/>
    <col min="2" max="2" width="36.85546875" style="95" customWidth="1"/>
    <col min="3" max="3" width="3.140625" style="69" customWidth="1"/>
    <col min="4" max="4" width="4" style="68" customWidth="1"/>
    <col min="5" max="5" width="5.7109375" style="91" bestFit="1" customWidth="1"/>
    <col min="6" max="6" width="9.140625" style="91"/>
    <col min="7" max="7" width="27" style="91" bestFit="1" customWidth="1"/>
    <col min="8" max="8" width="14.28515625" style="91" bestFit="1" customWidth="1"/>
    <col min="9" max="9" width="9.140625" style="91"/>
    <col min="10" max="10" width="14" style="92" bestFit="1" customWidth="1"/>
    <col min="11" max="16384" width="9.140625" style="91"/>
  </cols>
  <sheetData>
    <row r="1" spans="1:8">
      <c r="B1" s="83" t="s">
        <v>23</v>
      </c>
      <c r="C1" s="82"/>
    </row>
    <row r="2" spans="1:8">
      <c r="B2" s="81" t="s">
        <v>27</v>
      </c>
      <c r="C2" s="80"/>
    </row>
    <row r="3" spans="1:8">
      <c r="B3" s="81" t="s">
        <v>25</v>
      </c>
      <c r="C3" s="80"/>
    </row>
    <row r="4" spans="1:8">
      <c r="A4" s="75"/>
      <c r="B4" s="93"/>
      <c r="C4"/>
    </row>
    <row r="5" spans="1:8">
      <c r="A5" s="75" t="s">
        <v>20</v>
      </c>
      <c r="B5" s="78" t="s">
        <v>28</v>
      </c>
      <c r="C5"/>
      <c r="G5"/>
      <c r="H5"/>
    </row>
    <row r="6" spans="1:8">
      <c r="A6" s="60" t="s">
        <v>252</v>
      </c>
      <c r="B6" s="94">
        <f>'ZO12 Inj &amp; Dam 12ME 12-2019'!F32</f>
        <v>934148.70096439891</v>
      </c>
      <c r="C6"/>
      <c r="G6"/>
      <c r="H6"/>
    </row>
    <row r="7" spans="1:8">
      <c r="A7" s="60" t="s">
        <v>328</v>
      </c>
      <c r="B7" s="94">
        <f>'ZO12 Inj &amp; Dam 12ME 12-2020'!F30</f>
        <v>376283.07590591279</v>
      </c>
      <c r="C7"/>
      <c r="G7"/>
      <c r="H7"/>
    </row>
    <row r="8" spans="1:8">
      <c r="A8" s="168" t="s">
        <v>424</v>
      </c>
      <c r="B8" s="172">
        <f>'ZO12 Inj &amp; Dam 12ME 12-2021'!D33</f>
        <v>269194.95490767231</v>
      </c>
      <c r="C8"/>
      <c r="G8"/>
      <c r="H8"/>
    </row>
    <row r="9" spans="1:8">
      <c r="A9" s="95" t="s">
        <v>17</v>
      </c>
      <c r="B9" s="96">
        <f>SUM(B6:B8)</f>
        <v>1579626.731777984</v>
      </c>
      <c r="C9"/>
      <c r="D9" s="170" t="s">
        <v>30</v>
      </c>
      <c r="E9" s="171">
        <f>'ZO12 Inj &amp; Dam 12ME 12-2019'!F32+'ZO12 Inj &amp; Dam 12ME 12-2020'!F30+'ZO12 Inj &amp; Dam 12ME 12-2021'!D33-' 3 Yr Aver. Payments-Gas'!B9</f>
        <v>0</v>
      </c>
      <c r="G9"/>
      <c r="H9"/>
    </row>
    <row r="10" spans="1:8">
      <c r="A10" s="95"/>
      <c r="B10" s="96"/>
      <c r="C10"/>
      <c r="D10" s="69"/>
      <c r="G10"/>
      <c r="H10"/>
    </row>
    <row r="11" spans="1:8">
      <c r="A11" s="95"/>
      <c r="B11" s="96"/>
      <c r="C11"/>
      <c r="D11" s="69"/>
      <c r="G11"/>
      <c r="H11"/>
    </row>
    <row r="12" spans="1:8" ht="15.75" thickBot="1">
      <c r="A12" s="72" t="s">
        <v>18</v>
      </c>
      <c r="B12" s="71">
        <f>B9/3</f>
        <v>526542.24392599461</v>
      </c>
      <c r="C12"/>
      <c r="G12"/>
      <c r="H12"/>
    </row>
    <row r="13" spans="1:8" ht="15.75" thickTop="1">
      <c r="C13"/>
      <c r="G13"/>
      <c r="H13"/>
    </row>
    <row r="14" spans="1:8">
      <c r="C14"/>
      <c r="G14"/>
      <c r="H14"/>
    </row>
    <row r="15" spans="1:8">
      <c r="C15"/>
      <c r="G15"/>
      <c r="H15"/>
    </row>
    <row r="16" spans="1:8">
      <c r="G16"/>
      <c r="H16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opLeftCell="A157" workbookViewId="0">
      <selection activeCell="C15" sqref="C15"/>
    </sheetView>
  </sheetViews>
  <sheetFormatPr defaultColWidth="8.85546875" defaultRowHeight="15"/>
  <cols>
    <col min="1" max="1" width="48.28515625" style="111" bestFit="1" customWidth="1"/>
    <col min="2" max="2" width="47" style="111" bestFit="1" customWidth="1"/>
    <col min="3" max="3" width="16.140625" style="111" bestFit="1" customWidth="1"/>
    <col min="4" max="4" width="16.85546875" style="111" bestFit="1" customWidth="1"/>
    <col min="5" max="5" width="14.7109375" style="111" bestFit="1" customWidth="1"/>
    <col min="6" max="6" width="16.42578125" style="111" customWidth="1"/>
    <col min="7" max="7" width="17.42578125" style="111" bestFit="1" customWidth="1"/>
    <col min="8" max="8" width="25" style="111" bestFit="1" customWidth="1"/>
    <col min="9" max="9" width="14.140625" style="111" bestFit="1" customWidth="1"/>
    <col min="10" max="10" width="14" style="111" bestFit="1" customWidth="1"/>
    <col min="11" max="16384" width="8.85546875" style="111"/>
  </cols>
  <sheetData>
    <row r="1" spans="1:16" customFormat="1">
      <c r="A1" s="152" t="s">
        <v>345</v>
      </c>
      <c r="B1" s="152"/>
      <c r="C1" s="192"/>
      <c r="D1" s="152"/>
    </row>
    <row r="2" spans="1:16" customFormat="1">
      <c r="A2" s="152" t="s">
        <v>351</v>
      </c>
      <c r="B2" s="152"/>
      <c r="C2" s="152"/>
      <c r="D2" s="152"/>
      <c r="G2" s="162"/>
    </row>
    <row r="3" spans="1:16" customFormat="1" ht="15.75" thickBot="1">
      <c r="A3" s="152"/>
      <c r="B3" s="152"/>
      <c r="C3" s="152"/>
      <c r="D3" s="152"/>
      <c r="G3" s="162"/>
    </row>
    <row r="4" spans="1:16" customFormat="1">
      <c r="A4" s="193"/>
      <c r="B4" s="194"/>
      <c r="C4" s="195" t="s">
        <v>330</v>
      </c>
      <c r="D4" s="196"/>
      <c r="E4" s="156"/>
      <c r="F4" s="156"/>
      <c r="G4" s="163"/>
      <c r="K4" s="116"/>
      <c r="L4" s="116"/>
      <c r="M4" s="116"/>
      <c r="N4" s="116"/>
      <c r="O4" s="116"/>
      <c r="P4" s="116"/>
    </row>
    <row r="5" spans="1:16" customFormat="1" ht="15.75" thickBot="1">
      <c r="A5" s="197" t="s">
        <v>46</v>
      </c>
      <c r="B5" s="198" t="s">
        <v>47</v>
      </c>
      <c r="C5" s="199" t="s">
        <v>331</v>
      </c>
      <c r="D5" s="200" t="s">
        <v>17</v>
      </c>
      <c r="E5" s="157"/>
      <c r="F5" s="157"/>
      <c r="G5" s="116"/>
      <c r="H5" s="116"/>
      <c r="I5" s="116"/>
      <c r="K5" s="100"/>
      <c r="L5" s="100"/>
      <c r="M5" s="100"/>
      <c r="N5" s="100"/>
      <c r="O5" s="100"/>
      <c r="P5" s="100"/>
    </row>
    <row r="6" spans="1:16" customFormat="1">
      <c r="A6" s="152" t="s">
        <v>332</v>
      </c>
      <c r="B6" s="158">
        <f>I87</f>
        <v>1356752.4699999997</v>
      </c>
      <c r="C6" s="158"/>
      <c r="D6" s="158">
        <f t="shared" ref="D6:D9" si="0">B6</f>
        <v>1356752.4699999997</v>
      </c>
      <c r="E6" s="158"/>
      <c r="F6" s="158"/>
      <c r="G6" s="100"/>
      <c r="H6" s="100"/>
      <c r="I6" s="100"/>
      <c r="K6" s="100"/>
      <c r="L6" s="100"/>
      <c r="M6" s="100"/>
      <c r="N6" s="100"/>
      <c r="O6" s="100"/>
      <c r="P6" s="100"/>
    </row>
    <row r="7" spans="1:16" customFormat="1">
      <c r="A7" s="152" t="s">
        <v>16</v>
      </c>
      <c r="B7" s="158">
        <f>I91</f>
        <v>3.75</v>
      </c>
      <c r="C7" s="158"/>
      <c r="D7" s="158">
        <f t="shared" si="0"/>
        <v>3.75</v>
      </c>
      <c r="E7" s="158"/>
      <c r="F7" s="158"/>
      <c r="G7" s="100"/>
      <c r="H7" s="100"/>
      <c r="I7" s="100"/>
      <c r="K7" s="100"/>
      <c r="L7" s="100"/>
      <c r="M7" s="100"/>
      <c r="N7" s="100"/>
      <c r="O7" s="100"/>
      <c r="P7" s="100"/>
    </row>
    <row r="8" spans="1:16" customFormat="1">
      <c r="A8" s="152" t="s">
        <v>69</v>
      </c>
      <c r="B8" s="158">
        <f>I104</f>
        <v>24259.959999999992</v>
      </c>
      <c r="C8" s="158"/>
      <c r="D8" s="158">
        <f>B8</f>
        <v>24259.959999999992</v>
      </c>
      <c r="E8" s="158"/>
      <c r="F8" s="158"/>
      <c r="G8" s="100"/>
      <c r="H8" s="100"/>
      <c r="I8" s="100"/>
      <c r="K8" s="100"/>
      <c r="L8" s="100"/>
      <c r="M8" s="100"/>
      <c r="N8" s="100"/>
      <c r="O8" s="100"/>
      <c r="P8" s="100"/>
    </row>
    <row r="9" spans="1:16" customFormat="1">
      <c r="A9" s="152" t="s">
        <v>49</v>
      </c>
      <c r="B9" s="158">
        <v>0</v>
      </c>
      <c r="C9" s="158"/>
      <c r="D9" s="158">
        <f t="shared" si="0"/>
        <v>0</v>
      </c>
      <c r="E9" s="158"/>
      <c r="F9" s="158"/>
      <c r="G9" s="100"/>
      <c r="H9" s="100"/>
      <c r="I9" s="100"/>
      <c r="K9" s="100"/>
      <c r="L9" s="100"/>
      <c r="M9" s="100"/>
      <c r="N9" s="100"/>
      <c r="O9" s="100"/>
      <c r="P9" s="100"/>
    </row>
    <row r="10" spans="1:16" customFormat="1">
      <c r="A10" s="152" t="s">
        <v>67</v>
      </c>
      <c r="B10" s="158">
        <f>I162</f>
        <v>1272.75</v>
      </c>
      <c r="C10" s="158"/>
      <c r="D10" s="158">
        <f>B10</f>
        <v>1272.75</v>
      </c>
      <c r="E10" s="158"/>
      <c r="F10" s="158"/>
      <c r="G10" s="100"/>
      <c r="H10" s="100"/>
      <c r="I10" s="100"/>
      <c r="K10" s="100"/>
      <c r="L10" s="100"/>
      <c r="M10" s="100"/>
      <c r="N10" s="100"/>
      <c r="O10" s="100"/>
      <c r="P10" s="100"/>
    </row>
    <row r="11" spans="1:16" customFormat="1">
      <c r="A11" s="152" t="s">
        <v>68</v>
      </c>
      <c r="B11" s="201">
        <f>I167</f>
        <v>5704.6900000000005</v>
      </c>
      <c r="C11" s="201"/>
      <c r="D11" s="201">
        <f>B11</f>
        <v>5704.6900000000005</v>
      </c>
      <c r="E11" s="158"/>
      <c r="F11" s="158"/>
      <c r="G11" s="100"/>
      <c r="H11" s="100"/>
      <c r="I11" s="100"/>
      <c r="K11" s="100"/>
      <c r="L11" s="100"/>
      <c r="M11" s="100"/>
      <c r="N11" s="100"/>
      <c r="O11" s="100"/>
      <c r="P11" s="100"/>
    </row>
    <row r="12" spans="1:16" customFormat="1">
      <c r="A12" s="136" t="s">
        <v>418</v>
      </c>
      <c r="B12" s="202">
        <f>SUM(B6:B11)</f>
        <v>1387993.6199999996</v>
      </c>
      <c r="C12" s="136"/>
      <c r="D12" s="202">
        <f>SUM(D6:D11)</f>
        <v>1387993.6199999996</v>
      </c>
      <c r="E12" s="158"/>
      <c r="F12" s="158"/>
      <c r="G12" s="100"/>
      <c r="H12" s="100"/>
      <c r="I12" s="100"/>
      <c r="K12" s="100"/>
      <c r="L12" s="100"/>
      <c r="M12" s="100"/>
      <c r="N12" s="100"/>
      <c r="O12" s="100"/>
      <c r="P12" s="100"/>
    </row>
    <row r="13" spans="1:16" customFormat="1">
      <c r="A13" s="136"/>
      <c r="B13" s="136"/>
      <c r="C13" s="136"/>
      <c r="D13" s="136"/>
      <c r="E13" s="158"/>
      <c r="F13" s="158"/>
      <c r="G13" s="100"/>
      <c r="H13" s="100"/>
      <c r="I13" s="100"/>
      <c r="K13" s="100"/>
      <c r="L13" s="100"/>
      <c r="M13" s="100"/>
      <c r="N13" s="100"/>
      <c r="O13" s="100"/>
      <c r="P13" s="100"/>
    </row>
    <row r="14" spans="1:16" customFormat="1">
      <c r="A14" s="203" t="s">
        <v>419</v>
      </c>
      <c r="B14" s="152"/>
      <c r="C14" s="152"/>
      <c r="D14" s="152"/>
      <c r="E14" s="158"/>
      <c r="F14" s="158"/>
      <c r="G14" s="100"/>
      <c r="H14" s="100"/>
      <c r="I14" s="100"/>
    </row>
    <row r="15" spans="1:16" customFormat="1">
      <c r="A15" s="152" t="s">
        <v>50</v>
      </c>
      <c r="B15" s="158">
        <f>I108</f>
        <v>1193385.6100000001</v>
      </c>
      <c r="C15" s="204">
        <f>[2]Lead!$G$43</f>
        <v>0.48238392496676075</v>
      </c>
      <c r="D15" s="158">
        <f>B15*C15</f>
        <v>575670.03455065202</v>
      </c>
      <c r="E15" s="158"/>
      <c r="F15" s="158"/>
      <c r="G15" s="100"/>
      <c r="H15" s="100"/>
      <c r="I15" s="100"/>
    </row>
    <row r="16" spans="1:16" customFormat="1">
      <c r="A16" s="152" t="s">
        <v>51</v>
      </c>
      <c r="B16" s="201">
        <f>I112</f>
        <v>8816.5499999999993</v>
      </c>
      <c r="C16" s="205">
        <f>C15</f>
        <v>0.48238392496676075</v>
      </c>
      <c r="D16" s="201">
        <f>B16*C16</f>
        <v>4252.9619936656945</v>
      </c>
      <c r="E16" s="159"/>
      <c r="F16" s="159"/>
      <c r="G16" s="100"/>
      <c r="H16" s="100"/>
      <c r="I16" s="100"/>
    </row>
    <row r="17" spans="1:10" customFormat="1">
      <c r="A17" s="136" t="s">
        <v>420</v>
      </c>
      <c r="B17" s="202">
        <f>SUM(B15:B16)</f>
        <v>1202202.1600000001</v>
      </c>
      <c r="C17" s="136"/>
      <c r="D17" s="202">
        <f>SUM(D15:D16)</f>
        <v>579922.99654431769</v>
      </c>
      <c r="E17" s="160"/>
      <c r="F17" s="160"/>
      <c r="G17" s="100"/>
      <c r="H17" s="100"/>
      <c r="I17" s="100"/>
    </row>
    <row r="18" spans="1:10" customFormat="1">
      <c r="A18" s="152"/>
      <c r="B18" s="152"/>
      <c r="C18" s="152"/>
      <c r="D18" s="152"/>
      <c r="E18" s="152"/>
      <c r="F18" s="152"/>
    </row>
    <row r="19" spans="1:10" customFormat="1" ht="15.75" thickBot="1">
      <c r="A19" s="164" t="s">
        <v>17</v>
      </c>
      <c r="B19" s="206">
        <f>B12+B17</f>
        <v>2590195.7799999998</v>
      </c>
      <c r="C19" s="207"/>
      <c r="D19" s="206">
        <f>D12+D17</f>
        <v>1967916.6165443175</v>
      </c>
      <c r="E19" s="152"/>
      <c r="F19" s="152"/>
    </row>
    <row r="20" spans="1:10" customFormat="1" ht="15.75" thickTop="1">
      <c r="A20" s="164"/>
      <c r="B20" s="160"/>
      <c r="C20" s="158"/>
      <c r="D20" s="160"/>
      <c r="E20" s="152"/>
      <c r="F20" s="152"/>
    </row>
    <row r="21" spans="1:10" customFormat="1" ht="15.75">
      <c r="A21" s="152"/>
      <c r="B21" s="140"/>
      <c r="C21" s="140"/>
      <c r="D21" s="161" t="s">
        <v>39</v>
      </c>
      <c r="E21" s="161"/>
      <c r="F21" s="161"/>
    </row>
    <row r="22" spans="1:10" customFormat="1" ht="15.75">
      <c r="A22" s="152"/>
      <c r="B22" s="140"/>
      <c r="C22" s="140"/>
      <c r="D22" s="161" t="s">
        <v>31</v>
      </c>
      <c r="E22" s="161"/>
      <c r="F22" s="161"/>
    </row>
    <row r="23" spans="1:10" customFormat="1" ht="15.75">
      <c r="A23" s="152"/>
      <c r="B23" s="140"/>
      <c r="C23" s="208" t="s">
        <v>24</v>
      </c>
      <c r="D23" s="208" t="s">
        <v>24</v>
      </c>
      <c r="E23" s="154"/>
      <c r="F23" s="154"/>
    </row>
    <row r="24" spans="1:10" customFormat="1" ht="15.75">
      <c r="A24" s="152"/>
      <c r="B24" s="138" t="s">
        <v>38</v>
      </c>
      <c r="C24" s="209">
        <f>I70+I86</f>
        <v>1200000</v>
      </c>
      <c r="D24" s="209">
        <f>+D6+D10-C24</f>
        <v>158025.21999999974</v>
      </c>
      <c r="E24" s="139"/>
      <c r="F24" s="139"/>
    </row>
    <row r="25" spans="1:10" customFormat="1" ht="15.75">
      <c r="A25" s="152"/>
      <c r="B25" s="138" t="s">
        <v>37</v>
      </c>
      <c r="C25" s="209">
        <f>SUM(I101:I103)</f>
        <v>0</v>
      </c>
      <c r="D25" s="209">
        <f>SUM(D7:D9)-C25</f>
        <v>24263.709999999992</v>
      </c>
      <c r="E25" s="139"/>
      <c r="F25" s="139"/>
    </row>
    <row r="26" spans="1:10" customFormat="1" ht="15.75">
      <c r="A26" s="152"/>
      <c r="B26" s="140"/>
      <c r="C26" s="210"/>
      <c r="D26" s="210"/>
      <c r="E26" s="137"/>
      <c r="F26" s="137"/>
    </row>
    <row r="27" spans="1:10" customFormat="1" ht="15.75">
      <c r="A27" s="152"/>
      <c r="B27" s="138" t="s">
        <v>36</v>
      </c>
      <c r="C27" s="209">
        <v>0</v>
      </c>
      <c r="D27" s="209">
        <f>D15+D16+D11</f>
        <v>585627.68654431764</v>
      </c>
      <c r="E27" s="139"/>
      <c r="F27" s="139"/>
    </row>
    <row r="28" spans="1:10" customFormat="1" ht="15.75">
      <c r="A28" s="152"/>
      <c r="B28" s="138" t="s">
        <v>35</v>
      </c>
      <c r="C28" s="209"/>
      <c r="D28" s="209">
        <f>D27*[2]Lead!$E$23</f>
        <v>340696.44163664529</v>
      </c>
      <c r="E28" s="141"/>
      <c r="F28" s="141"/>
    </row>
    <row r="29" spans="1:10" customFormat="1" ht="15.75">
      <c r="A29" s="152"/>
      <c r="B29" s="138" t="s">
        <v>34</v>
      </c>
      <c r="C29" s="209"/>
      <c r="D29" s="209">
        <f>D27*[2]Lead!$F$23</f>
        <v>244931.24490767231</v>
      </c>
      <c r="E29" s="141"/>
      <c r="F29" s="141"/>
    </row>
    <row r="30" spans="1:10" customFormat="1" ht="15.75">
      <c r="A30" s="152"/>
      <c r="B30" s="165" t="s">
        <v>333</v>
      </c>
      <c r="C30" s="209"/>
      <c r="D30" s="209"/>
      <c r="E30" s="139"/>
      <c r="F30" s="139"/>
    </row>
    <row r="31" spans="1:10" customFormat="1" ht="15.75">
      <c r="A31" s="152"/>
      <c r="B31" s="140"/>
      <c r="C31" s="210"/>
      <c r="D31" s="210"/>
      <c r="E31" s="137"/>
      <c r="F31" s="137"/>
    </row>
    <row r="32" spans="1:10" ht="15.75">
      <c r="A32" s="152"/>
      <c r="B32" s="138" t="s">
        <v>33</v>
      </c>
      <c r="C32" s="209">
        <f>C24+C28</f>
        <v>1200000</v>
      </c>
      <c r="D32" s="209">
        <f>D24+D28</f>
        <v>498721.66163664503</v>
      </c>
      <c r="E32" s="142"/>
      <c r="F32" s="142"/>
      <c r="G32"/>
      <c r="H32"/>
      <c r="I32"/>
      <c r="J32"/>
    </row>
    <row r="33" spans="1:10" customFormat="1" ht="15.75">
      <c r="A33" s="152"/>
      <c r="B33" s="138" t="s">
        <v>32</v>
      </c>
      <c r="C33" s="211">
        <f>C25+C29</f>
        <v>0</v>
      </c>
      <c r="D33" s="211">
        <f>D25+D29</f>
        <v>269194.95490767231</v>
      </c>
      <c r="E33" s="155"/>
      <c r="F33" s="155"/>
    </row>
    <row r="34" spans="1:10" customFormat="1" ht="16.5" thickBot="1">
      <c r="A34" s="152"/>
      <c r="B34" s="138" t="s">
        <v>52</v>
      </c>
      <c r="C34" s="212">
        <f>SUM(C32:C33)</f>
        <v>1200000</v>
      </c>
      <c r="D34" s="212">
        <f>SUM(D32:D33)</f>
        <v>767916.61654431734</v>
      </c>
      <c r="E34" s="111"/>
      <c r="F34" s="111"/>
      <c r="G34" s="111"/>
      <c r="H34" s="111"/>
    </row>
    <row r="35" spans="1:10" ht="16.5" thickTop="1">
      <c r="A35"/>
      <c r="B35" s="138"/>
      <c r="C35" s="166" t="s">
        <v>423</v>
      </c>
      <c r="D35" s="167">
        <f>SUM(C34:D34)-D19</f>
        <v>0</v>
      </c>
      <c r="E35" s="143"/>
      <c r="F35" s="143"/>
      <c r="G35"/>
      <c r="H35"/>
      <c r="I35"/>
      <c r="J35"/>
    </row>
    <row r="36" spans="1:10" ht="15.75">
      <c r="A36"/>
      <c r="B36" s="138"/>
      <c r="E36" s="143"/>
      <c r="F36" s="143"/>
      <c r="G36"/>
      <c r="H36"/>
      <c r="I36"/>
      <c r="J36"/>
    </row>
    <row r="37" spans="1:10">
      <c r="A37" s="112" t="s">
        <v>346</v>
      </c>
      <c r="C37" s="163"/>
      <c r="D37" s="163"/>
      <c r="J37"/>
    </row>
    <row r="38" spans="1:10">
      <c r="A38" s="150" t="s">
        <v>347</v>
      </c>
      <c r="J38"/>
    </row>
    <row r="39" spans="1:10">
      <c r="A39" s="121" t="s">
        <v>44</v>
      </c>
      <c r="B39" s="121" t="s">
        <v>54</v>
      </c>
      <c r="C39" s="121" t="s">
        <v>55</v>
      </c>
      <c r="D39" s="121" t="s">
        <v>56</v>
      </c>
      <c r="E39" s="122" t="s">
        <v>57</v>
      </c>
      <c r="F39" s="121" t="s">
        <v>91</v>
      </c>
      <c r="G39" s="122" t="s">
        <v>58</v>
      </c>
      <c r="H39" s="121" t="s">
        <v>59</v>
      </c>
      <c r="I39" s="121" t="s">
        <v>60</v>
      </c>
      <c r="J39"/>
    </row>
    <row r="40" spans="1:10">
      <c r="A40" s="136" t="s">
        <v>70</v>
      </c>
      <c r="B40" s="152" t="s">
        <v>130</v>
      </c>
      <c r="C40" s="136" t="s">
        <v>41</v>
      </c>
      <c r="D40" s="136" t="s">
        <v>42</v>
      </c>
      <c r="E40" s="152" t="s">
        <v>61</v>
      </c>
      <c r="F40" s="152"/>
      <c r="G40" s="152">
        <v>200096</v>
      </c>
      <c r="H40" s="213">
        <v>44222</v>
      </c>
      <c r="I40" s="214">
        <v>10000</v>
      </c>
      <c r="J40"/>
    </row>
    <row r="41" spans="1:10">
      <c r="A41" s="136" t="s">
        <v>70</v>
      </c>
      <c r="B41" s="152" t="s">
        <v>257</v>
      </c>
      <c r="C41" s="136" t="s">
        <v>41</v>
      </c>
      <c r="D41" s="136" t="s">
        <v>42</v>
      </c>
      <c r="E41" s="152" t="s">
        <v>61</v>
      </c>
      <c r="F41" s="152"/>
      <c r="G41" s="152">
        <v>200096</v>
      </c>
      <c r="H41" s="213">
        <v>44223</v>
      </c>
      <c r="I41" s="214">
        <v>3091.14</v>
      </c>
      <c r="J41"/>
    </row>
    <row r="42" spans="1:10">
      <c r="A42" s="136" t="s">
        <v>70</v>
      </c>
      <c r="B42" s="152" t="s">
        <v>97</v>
      </c>
      <c r="C42" s="136" t="s">
        <v>41</v>
      </c>
      <c r="D42" s="136" t="s">
        <v>42</v>
      </c>
      <c r="E42" s="152" t="s">
        <v>61</v>
      </c>
      <c r="F42" s="152"/>
      <c r="G42" s="152">
        <v>200096</v>
      </c>
      <c r="H42" s="213">
        <v>44229</v>
      </c>
      <c r="I42" s="214">
        <v>4108.0600000000004</v>
      </c>
      <c r="J42"/>
    </row>
    <row r="43" spans="1:10">
      <c r="A43" s="136" t="s">
        <v>70</v>
      </c>
      <c r="B43" s="152" t="s">
        <v>334</v>
      </c>
      <c r="C43" s="136" t="s">
        <v>41</v>
      </c>
      <c r="D43" s="136" t="s">
        <v>42</v>
      </c>
      <c r="E43" s="152" t="s">
        <v>61</v>
      </c>
      <c r="F43" s="152"/>
      <c r="G43" s="152">
        <v>200096</v>
      </c>
      <c r="H43" s="213">
        <v>44267</v>
      </c>
      <c r="I43" s="214">
        <v>8250</v>
      </c>
      <c r="J43"/>
    </row>
    <row r="44" spans="1:10">
      <c r="A44" s="136" t="s">
        <v>70</v>
      </c>
      <c r="B44" s="152" t="s">
        <v>130</v>
      </c>
      <c r="C44" s="136" t="s">
        <v>41</v>
      </c>
      <c r="D44" s="136" t="s">
        <v>42</v>
      </c>
      <c r="E44" s="152" t="s">
        <v>61</v>
      </c>
      <c r="F44" s="152"/>
      <c r="G44" s="152">
        <v>200096</v>
      </c>
      <c r="H44" s="213">
        <v>44285</v>
      </c>
      <c r="I44" s="214">
        <v>3500.83</v>
      </c>
      <c r="J44"/>
    </row>
    <row r="45" spans="1:10">
      <c r="A45" s="136" t="s">
        <v>70</v>
      </c>
      <c r="B45" s="152" t="s">
        <v>335</v>
      </c>
      <c r="C45" s="136" t="s">
        <v>41</v>
      </c>
      <c r="D45" s="136" t="s">
        <v>42</v>
      </c>
      <c r="E45" s="152" t="s">
        <v>61</v>
      </c>
      <c r="F45" s="152"/>
      <c r="G45" s="152">
        <v>146745</v>
      </c>
      <c r="H45" s="213">
        <v>44291</v>
      </c>
      <c r="I45" s="214">
        <v>13000</v>
      </c>
      <c r="J45"/>
    </row>
    <row r="46" spans="1:10">
      <c r="A46" s="136" t="s">
        <v>70</v>
      </c>
      <c r="B46" s="152" t="s">
        <v>97</v>
      </c>
      <c r="C46" s="136" t="s">
        <v>41</v>
      </c>
      <c r="D46" s="136" t="s">
        <v>42</v>
      </c>
      <c r="E46" s="152" t="s">
        <v>61</v>
      </c>
      <c r="F46" s="152"/>
      <c r="G46" s="152">
        <v>200096</v>
      </c>
      <c r="H46" s="213">
        <v>44294</v>
      </c>
      <c r="I46" s="214">
        <v>5796.21</v>
      </c>
      <c r="J46"/>
    </row>
    <row r="47" spans="1:10">
      <c r="A47" s="136" t="s">
        <v>70</v>
      </c>
      <c r="B47" s="152" t="s">
        <v>97</v>
      </c>
      <c r="C47" s="136" t="s">
        <v>41</v>
      </c>
      <c r="D47" s="136" t="s">
        <v>42</v>
      </c>
      <c r="E47" s="152" t="s">
        <v>61</v>
      </c>
      <c r="F47" s="152"/>
      <c r="G47" s="152">
        <v>200096</v>
      </c>
      <c r="H47" s="213">
        <v>44298</v>
      </c>
      <c r="I47" s="214">
        <v>2495.6999999999998</v>
      </c>
      <c r="J47"/>
    </row>
    <row r="48" spans="1:10">
      <c r="A48" s="136" t="s">
        <v>70</v>
      </c>
      <c r="B48" s="152" t="s">
        <v>97</v>
      </c>
      <c r="C48" s="136" t="s">
        <v>41</v>
      </c>
      <c r="D48" s="136" t="s">
        <v>42</v>
      </c>
      <c r="E48" s="152" t="s">
        <v>61</v>
      </c>
      <c r="F48" s="152"/>
      <c r="G48" s="152">
        <v>200096</v>
      </c>
      <c r="H48" s="213">
        <v>44321</v>
      </c>
      <c r="I48" s="214">
        <v>12727.78</v>
      </c>
      <c r="J48"/>
    </row>
    <row r="49" spans="1:10">
      <c r="A49" s="136" t="s">
        <v>70</v>
      </c>
      <c r="B49" s="152" t="s">
        <v>97</v>
      </c>
      <c r="C49" s="136" t="s">
        <v>41</v>
      </c>
      <c r="D49" s="136" t="s">
        <v>42</v>
      </c>
      <c r="E49" s="152" t="s">
        <v>61</v>
      </c>
      <c r="F49" s="152"/>
      <c r="G49" s="152">
        <v>200096</v>
      </c>
      <c r="H49" s="213">
        <v>44326</v>
      </c>
      <c r="I49" s="214">
        <v>1228.43</v>
      </c>
      <c r="J49"/>
    </row>
    <row r="50" spans="1:10">
      <c r="A50" s="136" t="s">
        <v>70</v>
      </c>
      <c r="B50" s="152" t="s">
        <v>130</v>
      </c>
      <c r="C50" s="136" t="s">
        <v>41</v>
      </c>
      <c r="D50" s="136" t="s">
        <v>42</v>
      </c>
      <c r="E50" s="152" t="s">
        <v>61</v>
      </c>
      <c r="F50" s="152"/>
      <c r="G50" s="152">
        <v>200096</v>
      </c>
      <c r="H50" s="213">
        <v>44351</v>
      </c>
      <c r="I50" s="214">
        <v>4500</v>
      </c>
      <c r="J50"/>
    </row>
    <row r="51" spans="1:10">
      <c r="A51" s="136" t="s">
        <v>70</v>
      </c>
      <c r="B51" s="152" t="s">
        <v>130</v>
      </c>
      <c r="C51" s="136" t="s">
        <v>41</v>
      </c>
      <c r="D51" s="136" t="s">
        <v>42</v>
      </c>
      <c r="E51" s="152" t="s">
        <v>61</v>
      </c>
      <c r="F51" s="152"/>
      <c r="G51" s="152">
        <v>200096</v>
      </c>
      <c r="H51" s="213">
        <v>44383</v>
      </c>
      <c r="I51" s="214">
        <v>6432.65</v>
      </c>
      <c r="J51"/>
    </row>
    <row r="52" spans="1:10">
      <c r="A52" s="136" t="s">
        <v>70</v>
      </c>
      <c r="B52" s="152" t="s">
        <v>217</v>
      </c>
      <c r="C52" s="136" t="s">
        <v>41</v>
      </c>
      <c r="D52" s="136" t="s">
        <v>42</v>
      </c>
      <c r="E52" s="152" t="s">
        <v>61</v>
      </c>
      <c r="F52" s="152"/>
      <c r="G52" s="152">
        <v>200096</v>
      </c>
      <c r="H52" s="213">
        <v>44389</v>
      </c>
      <c r="I52" s="214">
        <v>11742.44</v>
      </c>
      <c r="J52"/>
    </row>
    <row r="53" spans="1:10">
      <c r="A53" s="136" t="s">
        <v>70</v>
      </c>
      <c r="B53" s="152" t="s">
        <v>97</v>
      </c>
      <c r="C53" s="136" t="s">
        <v>41</v>
      </c>
      <c r="D53" s="136" t="s">
        <v>42</v>
      </c>
      <c r="E53" s="152" t="s">
        <v>61</v>
      </c>
      <c r="F53" s="152"/>
      <c r="G53" s="152">
        <v>200096</v>
      </c>
      <c r="H53" s="213">
        <v>44411</v>
      </c>
      <c r="I53" s="214">
        <v>1576.72</v>
      </c>
      <c r="J53"/>
    </row>
    <row r="54" spans="1:10">
      <c r="A54" s="136" t="s">
        <v>70</v>
      </c>
      <c r="B54" s="152" t="s">
        <v>131</v>
      </c>
      <c r="C54" s="136" t="s">
        <v>41</v>
      </c>
      <c r="D54" s="136" t="s">
        <v>42</v>
      </c>
      <c r="E54" s="152" t="s">
        <v>61</v>
      </c>
      <c r="F54" s="152"/>
      <c r="G54" s="152">
        <v>200096</v>
      </c>
      <c r="H54" s="213">
        <v>44411</v>
      </c>
      <c r="I54" s="214">
        <v>5391.03</v>
      </c>
      <c r="J54"/>
    </row>
    <row r="55" spans="1:10">
      <c r="A55" s="136" t="s">
        <v>70</v>
      </c>
      <c r="B55" s="152" t="s">
        <v>97</v>
      </c>
      <c r="C55" s="136" t="s">
        <v>41</v>
      </c>
      <c r="D55" s="136" t="s">
        <v>42</v>
      </c>
      <c r="E55" s="152" t="s">
        <v>61</v>
      </c>
      <c r="F55" s="152"/>
      <c r="G55" s="152">
        <v>200096</v>
      </c>
      <c r="H55" s="213">
        <v>44431</v>
      </c>
      <c r="I55" s="214">
        <v>2028.61</v>
      </c>
      <c r="J55"/>
    </row>
    <row r="56" spans="1:10">
      <c r="A56" s="136" t="s">
        <v>70</v>
      </c>
      <c r="B56" s="152" t="s">
        <v>97</v>
      </c>
      <c r="C56" s="136" t="s">
        <v>41</v>
      </c>
      <c r="D56" s="136" t="s">
        <v>42</v>
      </c>
      <c r="E56" s="152" t="s">
        <v>61</v>
      </c>
      <c r="F56" s="152"/>
      <c r="G56" s="152">
        <v>200096</v>
      </c>
      <c r="H56" s="213">
        <v>44434</v>
      </c>
      <c r="I56" s="214">
        <v>3178.09</v>
      </c>
      <c r="J56"/>
    </row>
    <row r="57" spans="1:10">
      <c r="A57" s="136" t="s">
        <v>70</v>
      </c>
      <c r="B57" s="152" t="s">
        <v>97</v>
      </c>
      <c r="C57" s="136" t="s">
        <v>41</v>
      </c>
      <c r="D57" s="136" t="s">
        <v>42</v>
      </c>
      <c r="E57" s="152" t="s">
        <v>61</v>
      </c>
      <c r="F57" s="152"/>
      <c r="G57" s="152">
        <v>200096</v>
      </c>
      <c r="H57" s="213">
        <v>44442</v>
      </c>
      <c r="I57" s="214">
        <v>7144.8</v>
      </c>
      <c r="J57"/>
    </row>
    <row r="58" spans="1:10">
      <c r="A58" s="136" t="s">
        <v>70</v>
      </c>
      <c r="B58" s="152" t="s">
        <v>97</v>
      </c>
      <c r="C58" s="136" t="s">
        <v>41</v>
      </c>
      <c r="D58" s="136" t="s">
        <v>42</v>
      </c>
      <c r="E58" s="152" t="s">
        <v>61</v>
      </c>
      <c r="F58" s="152"/>
      <c r="G58" s="152">
        <v>200096</v>
      </c>
      <c r="H58" s="213">
        <v>44447</v>
      </c>
      <c r="I58" s="214">
        <v>2642.99</v>
      </c>
      <c r="J58"/>
    </row>
    <row r="59" spans="1:10">
      <c r="A59" s="136" t="s">
        <v>70</v>
      </c>
      <c r="B59" s="152" t="s">
        <v>97</v>
      </c>
      <c r="C59" s="136" t="s">
        <v>41</v>
      </c>
      <c r="D59" s="136" t="s">
        <v>42</v>
      </c>
      <c r="E59" s="152" t="s">
        <v>61</v>
      </c>
      <c r="F59" s="152"/>
      <c r="G59" s="152">
        <v>200096</v>
      </c>
      <c r="H59" s="213">
        <v>44466</v>
      </c>
      <c r="I59" s="214">
        <v>2800</v>
      </c>
      <c r="J59"/>
    </row>
    <row r="60" spans="1:10">
      <c r="A60" s="136" t="s">
        <v>70</v>
      </c>
      <c r="B60" s="152" t="s">
        <v>357</v>
      </c>
      <c r="C60" s="136" t="s">
        <v>41</v>
      </c>
      <c r="D60" s="136" t="s">
        <v>42</v>
      </c>
      <c r="E60" s="152" t="s">
        <v>61</v>
      </c>
      <c r="F60" s="152"/>
      <c r="G60" s="152">
        <v>122170</v>
      </c>
      <c r="H60" s="213">
        <v>44487</v>
      </c>
      <c r="I60" s="214">
        <v>6178.21</v>
      </c>
      <c r="J60"/>
    </row>
    <row r="61" spans="1:10">
      <c r="A61" s="136" t="s">
        <v>70</v>
      </c>
      <c r="B61" s="152" t="s">
        <v>97</v>
      </c>
      <c r="C61" s="136" t="s">
        <v>41</v>
      </c>
      <c r="D61" s="136" t="s">
        <v>42</v>
      </c>
      <c r="E61" s="152" t="s">
        <v>61</v>
      </c>
      <c r="F61" s="152"/>
      <c r="G61" s="152">
        <v>200096</v>
      </c>
      <c r="H61" s="213">
        <v>44491</v>
      </c>
      <c r="I61" s="214">
        <v>1139.25</v>
      </c>
      <c r="J61"/>
    </row>
    <row r="62" spans="1:10">
      <c r="A62" s="136" t="s">
        <v>70</v>
      </c>
      <c r="B62" s="152" t="s">
        <v>97</v>
      </c>
      <c r="C62" s="136" t="s">
        <v>41</v>
      </c>
      <c r="D62" s="136" t="s">
        <v>42</v>
      </c>
      <c r="E62" s="152" t="s">
        <v>61</v>
      </c>
      <c r="F62" s="152"/>
      <c r="G62" s="152">
        <v>200096</v>
      </c>
      <c r="H62" s="213">
        <v>44536</v>
      </c>
      <c r="I62" s="214">
        <v>13757</v>
      </c>
      <c r="J62"/>
    </row>
    <row r="63" spans="1:10">
      <c r="A63" s="136" t="s">
        <v>70</v>
      </c>
      <c r="B63" s="152" t="s">
        <v>97</v>
      </c>
      <c r="C63" s="136" t="s">
        <v>41</v>
      </c>
      <c r="D63" s="136" t="s">
        <v>42</v>
      </c>
      <c r="E63" s="152" t="s">
        <v>61</v>
      </c>
      <c r="F63" s="152"/>
      <c r="G63" s="152">
        <v>200096</v>
      </c>
      <c r="H63" s="213">
        <v>44538</v>
      </c>
      <c r="I63" s="214">
        <v>13757</v>
      </c>
      <c r="J63"/>
    </row>
    <row r="64" spans="1:10">
      <c r="A64" s="136" t="s">
        <v>70</v>
      </c>
      <c r="B64" s="152" t="s">
        <v>97</v>
      </c>
      <c r="C64" s="136" t="s">
        <v>41</v>
      </c>
      <c r="D64" s="136" t="s">
        <v>42</v>
      </c>
      <c r="E64" s="152" t="s">
        <v>61</v>
      </c>
      <c r="F64" s="152"/>
      <c r="G64" s="152">
        <v>200096</v>
      </c>
      <c r="H64" s="213">
        <v>44552</v>
      </c>
      <c r="I64" s="214">
        <v>1541.4</v>
      </c>
      <c r="J64"/>
    </row>
    <row r="65" spans="1:10">
      <c r="A65" s="136" t="s">
        <v>70</v>
      </c>
      <c r="B65" s="152" t="s">
        <v>336</v>
      </c>
      <c r="C65" s="136" t="s">
        <v>41</v>
      </c>
      <c r="D65" s="136" t="s">
        <v>42</v>
      </c>
      <c r="E65" s="152" t="s">
        <v>63</v>
      </c>
      <c r="F65" s="152"/>
      <c r="G65" s="152">
        <v>13100573</v>
      </c>
      <c r="H65" s="213">
        <v>44227</v>
      </c>
      <c r="I65" s="214">
        <v>1000</v>
      </c>
      <c r="J65"/>
    </row>
    <row r="66" spans="1:10">
      <c r="A66" s="136" t="s">
        <v>70</v>
      </c>
      <c r="B66" s="152" t="s">
        <v>337</v>
      </c>
      <c r="C66" s="136" t="s">
        <v>41</v>
      </c>
      <c r="D66" s="136" t="s">
        <v>42</v>
      </c>
      <c r="E66" s="152" t="s">
        <v>63</v>
      </c>
      <c r="F66" s="152"/>
      <c r="G66" s="152">
        <v>13100573</v>
      </c>
      <c r="H66" s="213">
        <v>44227</v>
      </c>
      <c r="I66" s="152">
        <v>834.47</v>
      </c>
      <c r="J66"/>
    </row>
    <row r="67" spans="1:10">
      <c r="A67" s="136" t="s">
        <v>70</v>
      </c>
      <c r="B67" s="152" t="s">
        <v>338</v>
      </c>
      <c r="C67" s="136" t="s">
        <v>41</v>
      </c>
      <c r="D67" s="136" t="s">
        <v>42</v>
      </c>
      <c r="E67" s="152" t="s">
        <v>63</v>
      </c>
      <c r="F67" s="152"/>
      <c r="G67" s="152">
        <v>13100573</v>
      </c>
      <c r="H67" s="213">
        <v>44227</v>
      </c>
      <c r="I67" s="152">
        <v>50</v>
      </c>
      <c r="J67"/>
    </row>
    <row r="68" spans="1:10">
      <c r="A68" s="136" t="s">
        <v>70</v>
      </c>
      <c r="B68" s="152" t="s">
        <v>339</v>
      </c>
      <c r="C68" s="136" t="s">
        <v>41</v>
      </c>
      <c r="D68" s="136" t="s">
        <v>42</v>
      </c>
      <c r="E68" s="152" t="s">
        <v>63</v>
      </c>
      <c r="F68" s="152"/>
      <c r="G68" s="152">
        <v>13100573</v>
      </c>
      <c r="H68" s="213">
        <v>44255</v>
      </c>
      <c r="I68" s="152">
        <v>400</v>
      </c>
      <c r="J68"/>
    </row>
    <row r="69" spans="1:10">
      <c r="A69" s="136" t="s">
        <v>70</v>
      </c>
      <c r="B69" s="152" t="s">
        <v>340</v>
      </c>
      <c r="C69" s="136" t="s">
        <v>41</v>
      </c>
      <c r="D69" s="136" t="s">
        <v>42</v>
      </c>
      <c r="E69" s="152" t="s">
        <v>63</v>
      </c>
      <c r="F69" s="152"/>
      <c r="G69" s="152">
        <v>13100573</v>
      </c>
      <c r="H69" s="213">
        <v>44316</v>
      </c>
      <c r="I69" s="214">
        <v>1000</v>
      </c>
      <c r="J69"/>
    </row>
    <row r="70" spans="1:10">
      <c r="A70" s="216" t="s">
        <v>70</v>
      </c>
      <c r="B70" s="215" t="s">
        <v>341</v>
      </c>
      <c r="C70" s="216" t="s">
        <v>41</v>
      </c>
      <c r="D70" s="216" t="s">
        <v>42</v>
      </c>
      <c r="E70" s="215" t="s">
        <v>63</v>
      </c>
      <c r="F70" s="215" t="s">
        <v>195</v>
      </c>
      <c r="G70" s="215">
        <v>22820011</v>
      </c>
      <c r="H70" s="217">
        <v>44316</v>
      </c>
      <c r="I70" s="218">
        <v>1000000</v>
      </c>
      <c r="J70"/>
    </row>
    <row r="71" spans="1:10">
      <c r="A71" s="136" t="s">
        <v>70</v>
      </c>
      <c r="B71" s="152" t="s">
        <v>342</v>
      </c>
      <c r="C71" s="136" t="s">
        <v>41</v>
      </c>
      <c r="D71" s="136" t="s">
        <v>42</v>
      </c>
      <c r="E71" s="152" t="s">
        <v>63</v>
      </c>
      <c r="F71" s="152"/>
      <c r="G71" s="152">
        <v>13100573</v>
      </c>
      <c r="H71" s="213">
        <v>44377</v>
      </c>
      <c r="I71" s="152">
        <v>247.73</v>
      </c>
      <c r="J71"/>
    </row>
    <row r="72" spans="1:10">
      <c r="A72" s="136" t="s">
        <v>70</v>
      </c>
      <c r="B72" s="152" t="s">
        <v>343</v>
      </c>
      <c r="C72" s="136" t="s">
        <v>41</v>
      </c>
      <c r="D72" s="136" t="s">
        <v>42</v>
      </c>
      <c r="E72" s="152" t="s">
        <v>63</v>
      </c>
      <c r="F72" s="152"/>
      <c r="G72" s="152">
        <v>13100573</v>
      </c>
      <c r="H72" s="213">
        <v>44377</v>
      </c>
      <c r="I72" s="214">
        <v>1000</v>
      </c>
      <c r="J72"/>
    </row>
    <row r="73" spans="1:10">
      <c r="A73" s="136" t="s">
        <v>70</v>
      </c>
      <c r="B73" s="152" t="s">
        <v>344</v>
      </c>
      <c r="C73" s="136" t="s">
        <v>41</v>
      </c>
      <c r="D73" s="136" t="s">
        <v>42</v>
      </c>
      <c r="E73" s="152" t="s">
        <v>63</v>
      </c>
      <c r="F73" s="152"/>
      <c r="G73" s="152">
        <v>13100573</v>
      </c>
      <c r="H73" s="213">
        <v>44377</v>
      </c>
      <c r="I73" s="152">
        <v>181.42</v>
      </c>
      <c r="J73"/>
    </row>
    <row r="74" spans="1:10">
      <c r="A74" s="136" t="s">
        <v>70</v>
      </c>
      <c r="B74" s="152" t="s">
        <v>358</v>
      </c>
      <c r="C74" s="136" t="s">
        <v>41</v>
      </c>
      <c r="D74" s="136" t="s">
        <v>42</v>
      </c>
      <c r="E74" s="152" t="s">
        <v>63</v>
      </c>
      <c r="F74" s="152"/>
      <c r="G74" s="152">
        <v>13100573</v>
      </c>
      <c r="H74" s="213">
        <v>44408</v>
      </c>
      <c r="I74" s="152">
        <v>400</v>
      </c>
      <c r="J74"/>
    </row>
    <row r="75" spans="1:10">
      <c r="A75" s="136" t="s">
        <v>70</v>
      </c>
      <c r="B75" s="152" t="s">
        <v>359</v>
      </c>
      <c r="C75" s="136" t="s">
        <v>41</v>
      </c>
      <c r="D75" s="136" t="s">
        <v>42</v>
      </c>
      <c r="E75" s="152" t="s">
        <v>63</v>
      </c>
      <c r="F75" s="152"/>
      <c r="G75" s="152">
        <v>13100573</v>
      </c>
      <c r="H75" s="213">
        <v>44408</v>
      </c>
      <c r="I75" s="152">
        <v>163.19999999999999</v>
      </c>
      <c r="J75"/>
    </row>
    <row r="76" spans="1:10">
      <c r="A76" s="136" t="s">
        <v>70</v>
      </c>
      <c r="B76" s="152" t="s">
        <v>360</v>
      </c>
      <c r="C76" s="136" t="s">
        <v>41</v>
      </c>
      <c r="D76" s="136" t="s">
        <v>42</v>
      </c>
      <c r="E76" s="152" t="s">
        <v>63</v>
      </c>
      <c r="F76" s="152"/>
      <c r="G76" s="152">
        <v>13100573</v>
      </c>
      <c r="H76" s="213">
        <v>44408</v>
      </c>
      <c r="I76" s="152">
        <v>541.79999999999995</v>
      </c>
      <c r="J76"/>
    </row>
    <row r="77" spans="1:10">
      <c r="A77" s="136" t="s">
        <v>70</v>
      </c>
      <c r="B77" s="152" t="s">
        <v>361</v>
      </c>
      <c r="C77" s="136" t="s">
        <v>41</v>
      </c>
      <c r="D77" s="136" t="s">
        <v>42</v>
      </c>
      <c r="E77" s="152" t="s">
        <v>63</v>
      </c>
      <c r="F77" s="152"/>
      <c r="G77" s="152">
        <v>13100573</v>
      </c>
      <c r="H77" s="213">
        <v>44408</v>
      </c>
      <c r="I77" s="152">
        <v>695.29</v>
      </c>
      <c r="J77"/>
    </row>
    <row r="78" spans="1:10">
      <c r="A78" s="136" t="s">
        <v>70</v>
      </c>
      <c r="B78" s="152" t="s">
        <v>362</v>
      </c>
      <c r="C78" s="136" t="s">
        <v>41</v>
      </c>
      <c r="D78" s="136" t="s">
        <v>42</v>
      </c>
      <c r="E78" s="152" t="s">
        <v>63</v>
      </c>
      <c r="F78" s="152"/>
      <c r="G78" s="152">
        <v>13100573</v>
      </c>
      <c r="H78" s="213">
        <v>44439</v>
      </c>
      <c r="I78" s="152">
        <v>500</v>
      </c>
      <c r="J78"/>
    </row>
    <row r="79" spans="1:10">
      <c r="A79" s="136" t="s">
        <v>70</v>
      </c>
      <c r="B79" s="152" t="s">
        <v>363</v>
      </c>
      <c r="C79" s="136" t="s">
        <v>41</v>
      </c>
      <c r="D79" s="136" t="s">
        <v>42</v>
      </c>
      <c r="E79" s="152" t="s">
        <v>63</v>
      </c>
      <c r="F79" s="152"/>
      <c r="G79" s="152">
        <v>13100573</v>
      </c>
      <c r="H79" s="213">
        <v>44439</v>
      </c>
      <c r="I79" s="152">
        <v>307.52</v>
      </c>
      <c r="J79"/>
    </row>
    <row r="80" spans="1:10">
      <c r="A80" s="136" t="s">
        <v>70</v>
      </c>
      <c r="B80" s="152" t="s">
        <v>364</v>
      </c>
      <c r="C80" s="136" t="s">
        <v>41</v>
      </c>
      <c r="D80" s="136" t="s">
        <v>42</v>
      </c>
      <c r="E80" s="152" t="s">
        <v>63</v>
      </c>
      <c r="F80" s="152"/>
      <c r="G80" s="152">
        <v>13100573</v>
      </c>
      <c r="H80" s="213">
        <v>44439</v>
      </c>
      <c r="I80" s="152">
        <v>706.55</v>
      </c>
      <c r="J80"/>
    </row>
    <row r="81" spans="1:10">
      <c r="A81" s="136" t="s">
        <v>70</v>
      </c>
      <c r="B81" s="152" t="s">
        <v>365</v>
      </c>
      <c r="C81" s="136" t="s">
        <v>41</v>
      </c>
      <c r="D81" s="136" t="s">
        <v>42</v>
      </c>
      <c r="E81" s="152" t="s">
        <v>63</v>
      </c>
      <c r="F81" s="152"/>
      <c r="G81" s="152">
        <v>13100573</v>
      </c>
      <c r="H81" s="213">
        <v>44439</v>
      </c>
      <c r="I81" s="152">
        <v>108.91</v>
      </c>
      <c r="J81"/>
    </row>
    <row r="82" spans="1:10">
      <c r="A82" s="136" t="s">
        <v>70</v>
      </c>
      <c r="B82" s="152" t="s">
        <v>366</v>
      </c>
      <c r="C82" s="136" t="s">
        <v>41</v>
      </c>
      <c r="D82" s="136" t="s">
        <v>42</v>
      </c>
      <c r="E82" s="152" t="s">
        <v>63</v>
      </c>
      <c r="F82" s="152"/>
      <c r="G82" s="152">
        <v>13100573</v>
      </c>
      <c r="H82" s="213">
        <v>44497</v>
      </c>
      <c r="I82" s="152">
        <v>-0.52</v>
      </c>
      <c r="J82"/>
    </row>
    <row r="83" spans="1:10">
      <c r="A83" s="136" t="s">
        <v>70</v>
      </c>
      <c r="B83" s="152" t="s">
        <v>367</v>
      </c>
      <c r="C83" s="136" t="s">
        <v>41</v>
      </c>
      <c r="D83" s="136" t="s">
        <v>42</v>
      </c>
      <c r="E83" s="152" t="s">
        <v>63</v>
      </c>
      <c r="F83" s="152"/>
      <c r="G83" s="152">
        <v>13100573</v>
      </c>
      <c r="H83" s="213">
        <v>44512</v>
      </c>
      <c r="I83" s="152">
        <v>108.9</v>
      </c>
      <c r="J83"/>
    </row>
    <row r="84" spans="1:10">
      <c r="A84" s="136" t="s">
        <v>70</v>
      </c>
      <c r="B84" s="152" t="s">
        <v>368</v>
      </c>
      <c r="C84" s="136" t="s">
        <v>41</v>
      </c>
      <c r="D84" s="136" t="s">
        <v>42</v>
      </c>
      <c r="E84" s="152" t="s">
        <v>63</v>
      </c>
      <c r="F84" s="152"/>
      <c r="G84" s="152">
        <v>13100573</v>
      </c>
      <c r="H84" s="213">
        <v>44530</v>
      </c>
      <c r="I84" s="152">
        <v>224.96</v>
      </c>
      <c r="J84"/>
    </row>
    <row r="85" spans="1:10" s="136" customFormat="1">
      <c r="A85" s="136" t="s">
        <v>70</v>
      </c>
      <c r="B85" s="152" t="s">
        <v>369</v>
      </c>
      <c r="C85" s="136" t="s">
        <v>41</v>
      </c>
      <c r="D85" s="136" t="s">
        <v>42</v>
      </c>
      <c r="E85" s="152" t="s">
        <v>63</v>
      </c>
      <c r="F85" s="152"/>
      <c r="G85" s="152">
        <v>13100573</v>
      </c>
      <c r="H85" s="213">
        <v>44561</v>
      </c>
      <c r="I85" s="152">
        <v>273.89999999999998</v>
      </c>
      <c r="J85"/>
    </row>
    <row r="86" spans="1:10" s="136" customFormat="1">
      <c r="A86" s="216" t="s">
        <v>70</v>
      </c>
      <c r="B86" s="215" t="s">
        <v>370</v>
      </c>
      <c r="C86" s="216" t="s">
        <v>41</v>
      </c>
      <c r="D86" s="216" t="s">
        <v>42</v>
      </c>
      <c r="E86" s="215" t="s">
        <v>63</v>
      </c>
      <c r="F86" s="215" t="s">
        <v>143</v>
      </c>
      <c r="G86" s="215">
        <v>22820011</v>
      </c>
      <c r="H86" s="217">
        <v>44560</v>
      </c>
      <c r="I86" s="218">
        <v>200000</v>
      </c>
      <c r="J86"/>
    </row>
    <row r="87" spans="1:10" ht="15.75" thickBot="1">
      <c r="A87" s="144"/>
      <c r="B87" s="133"/>
      <c r="C87" s="133"/>
      <c r="D87" s="133"/>
      <c r="E87" s="133"/>
      <c r="F87" s="133"/>
      <c r="G87" s="133"/>
      <c r="H87" s="133"/>
      <c r="I87" s="219">
        <f>SUM(I40:I86)</f>
        <v>1356752.4699999997</v>
      </c>
      <c r="J87"/>
    </row>
    <row r="88" spans="1:10" s="136" customFormat="1" ht="15.75" thickTop="1">
      <c r="A88" s="144"/>
      <c r="B88" s="133"/>
      <c r="C88" s="133"/>
      <c r="D88" s="133"/>
      <c r="E88" s="133"/>
      <c r="F88" s="133"/>
      <c r="G88" s="133"/>
      <c r="H88" s="133"/>
      <c r="I88" s="151"/>
      <c r="J88" s="152"/>
    </row>
    <row r="89" spans="1:10" s="136" customFormat="1">
      <c r="A89" s="112" t="s">
        <v>350</v>
      </c>
      <c r="B89" s="133"/>
      <c r="C89" s="133"/>
      <c r="D89" s="133"/>
      <c r="E89" s="133"/>
      <c r="F89" s="133"/>
      <c r="G89" s="133"/>
      <c r="H89" s="133"/>
      <c r="I89" s="151"/>
      <c r="J89" s="152"/>
    </row>
    <row r="90" spans="1:10" s="136" customFormat="1" ht="15.75" customHeight="1">
      <c r="A90" s="121" t="s">
        <v>44</v>
      </c>
      <c r="B90" s="121" t="s">
        <v>54</v>
      </c>
      <c r="C90" s="121" t="s">
        <v>55</v>
      </c>
      <c r="D90" s="121" t="s">
        <v>56</v>
      </c>
      <c r="E90" s="122" t="s">
        <v>57</v>
      </c>
      <c r="F90" s="121" t="s">
        <v>91</v>
      </c>
      <c r="G90" s="122" t="s">
        <v>58</v>
      </c>
      <c r="H90" s="121" t="s">
        <v>59</v>
      </c>
      <c r="I90" s="121" t="s">
        <v>60</v>
      </c>
      <c r="J90" s="152"/>
    </row>
    <row r="91" spans="1:10" s="136" customFormat="1" ht="15.75" thickBot="1">
      <c r="A91" s="153">
        <v>92500300</v>
      </c>
      <c r="B91" s="220" t="s">
        <v>349</v>
      </c>
      <c r="C91" s="216" t="s">
        <v>41</v>
      </c>
      <c r="D91" s="216" t="s">
        <v>42</v>
      </c>
      <c r="E91" s="215" t="s">
        <v>63</v>
      </c>
      <c r="F91" s="215" t="s">
        <v>422</v>
      </c>
      <c r="G91" s="220">
        <v>13100573</v>
      </c>
      <c r="H91" s="221">
        <v>44255</v>
      </c>
      <c r="I91" s="222">
        <v>3.75</v>
      </c>
      <c r="J91" s="152"/>
    </row>
    <row r="92" spans="1:10" ht="15.75" thickTop="1">
      <c r="A92" s="133"/>
      <c r="B92" s="133"/>
      <c r="C92" s="133"/>
      <c r="D92" s="133"/>
      <c r="E92" s="133"/>
      <c r="F92" s="133"/>
      <c r="G92" s="145"/>
      <c r="H92" s="133"/>
      <c r="I92" s="146"/>
      <c r="J92"/>
    </row>
    <row r="93" spans="1:10">
      <c r="A93" s="112" t="s">
        <v>352</v>
      </c>
      <c r="J93"/>
    </row>
    <row r="94" spans="1:10">
      <c r="A94" s="121" t="s">
        <v>44</v>
      </c>
      <c r="B94" s="121" t="s">
        <v>54</v>
      </c>
      <c r="C94" s="121" t="s">
        <v>55</v>
      </c>
      <c r="D94" s="121" t="s">
        <v>56</v>
      </c>
      <c r="E94" s="122" t="s">
        <v>57</v>
      </c>
      <c r="F94" s="121" t="s">
        <v>91</v>
      </c>
      <c r="G94" s="122" t="s">
        <v>58</v>
      </c>
      <c r="H94" s="121" t="s">
        <v>59</v>
      </c>
      <c r="I94" s="121" t="s">
        <v>60</v>
      </c>
      <c r="J94"/>
    </row>
    <row r="95" spans="1:10">
      <c r="A95" s="136" t="s">
        <v>72</v>
      </c>
      <c r="B95" s="152" t="s">
        <v>99</v>
      </c>
      <c r="C95" s="136" t="s">
        <v>41</v>
      </c>
      <c r="D95" s="136" t="s">
        <v>42</v>
      </c>
      <c r="E95" s="136" t="s">
        <v>61</v>
      </c>
      <c r="F95" s="136"/>
      <c r="G95" s="152">
        <v>200096</v>
      </c>
      <c r="H95" s="213">
        <v>44279</v>
      </c>
      <c r="I95" s="214">
        <v>2000</v>
      </c>
      <c r="J95"/>
    </row>
    <row r="96" spans="1:10">
      <c r="A96" s="136" t="s">
        <v>72</v>
      </c>
      <c r="B96" s="152" t="s">
        <v>353</v>
      </c>
      <c r="C96" s="136" t="s">
        <v>41</v>
      </c>
      <c r="D96" s="136" t="s">
        <v>42</v>
      </c>
      <c r="E96" s="136" t="s">
        <v>61</v>
      </c>
      <c r="F96" s="136"/>
      <c r="G96" s="152">
        <v>106911</v>
      </c>
      <c r="H96" s="213">
        <v>44308</v>
      </c>
      <c r="I96" s="214">
        <v>4896.8999999999996</v>
      </c>
      <c r="J96"/>
    </row>
    <row r="97" spans="1:10">
      <c r="A97" s="136" t="s">
        <v>72</v>
      </c>
      <c r="B97" s="152" t="s">
        <v>99</v>
      </c>
      <c r="C97" s="136" t="s">
        <v>41</v>
      </c>
      <c r="D97" s="136" t="s">
        <v>42</v>
      </c>
      <c r="E97" s="136" t="s">
        <v>61</v>
      </c>
      <c r="F97" s="136"/>
      <c r="G97" s="152">
        <v>200096</v>
      </c>
      <c r="H97" s="213">
        <v>44330</v>
      </c>
      <c r="I97" s="214">
        <v>3281.64</v>
      </c>
      <c r="J97"/>
    </row>
    <row r="98" spans="1:10">
      <c r="A98" s="136" t="s">
        <v>72</v>
      </c>
      <c r="B98" s="152" t="s">
        <v>355</v>
      </c>
      <c r="C98" s="136" t="s">
        <v>41</v>
      </c>
      <c r="D98" s="136" t="s">
        <v>42</v>
      </c>
      <c r="E98" s="136" t="s">
        <v>61</v>
      </c>
      <c r="F98" s="136"/>
      <c r="G98" s="152">
        <v>129046</v>
      </c>
      <c r="H98" s="213">
        <v>44428</v>
      </c>
      <c r="I98" s="214">
        <v>3000</v>
      </c>
      <c r="J98"/>
    </row>
    <row r="99" spans="1:10">
      <c r="A99" s="136" t="s">
        <v>72</v>
      </c>
      <c r="B99" s="152" t="s">
        <v>356</v>
      </c>
      <c r="C99" s="136" t="s">
        <v>41</v>
      </c>
      <c r="D99" s="136" t="s">
        <v>42</v>
      </c>
      <c r="E99" s="136" t="s">
        <v>61</v>
      </c>
      <c r="F99" s="136"/>
      <c r="G99" s="152">
        <v>120379</v>
      </c>
      <c r="H99" s="213">
        <v>44483</v>
      </c>
      <c r="I99" s="214">
        <v>10719.96</v>
      </c>
      <c r="J99"/>
    </row>
    <row r="100" spans="1:10">
      <c r="A100" s="216" t="s">
        <v>72</v>
      </c>
      <c r="B100" s="215" t="s">
        <v>348</v>
      </c>
      <c r="C100" s="216" t="s">
        <v>41</v>
      </c>
      <c r="D100" s="216" t="s">
        <v>42</v>
      </c>
      <c r="E100" s="215" t="s">
        <v>63</v>
      </c>
      <c r="F100" s="215" t="s">
        <v>421</v>
      </c>
      <c r="G100" s="215">
        <v>13100573</v>
      </c>
      <c r="H100" s="217">
        <v>44377</v>
      </c>
      <c r="I100" s="215">
        <v>361.46</v>
      </c>
      <c r="J100"/>
    </row>
    <row r="101" spans="1:10">
      <c r="A101" s="216" t="s">
        <v>72</v>
      </c>
      <c r="B101" s="215" t="s">
        <v>354</v>
      </c>
      <c r="C101" s="216" t="s">
        <v>41</v>
      </c>
      <c r="D101" s="216" t="s">
        <v>42</v>
      </c>
      <c r="E101" s="215" t="s">
        <v>63</v>
      </c>
      <c r="F101" s="215" t="s">
        <v>119</v>
      </c>
      <c r="G101" s="215">
        <v>22820022</v>
      </c>
      <c r="H101" s="217">
        <v>44377</v>
      </c>
      <c r="I101" s="218">
        <v>85000</v>
      </c>
      <c r="J101"/>
    </row>
    <row r="102" spans="1:10">
      <c r="A102" s="216" t="s">
        <v>72</v>
      </c>
      <c r="B102" s="215" t="s">
        <v>354</v>
      </c>
      <c r="C102" s="216" t="s">
        <v>41</v>
      </c>
      <c r="D102" s="216" t="s">
        <v>42</v>
      </c>
      <c r="E102" s="215" t="s">
        <v>63</v>
      </c>
      <c r="F102" s="215" t="s">
        <v>128</v>
      </c>
      <c r="G102" s="215">
        <v>22820022</v>
      </c>
      <c r="H102" s="217">
        <v>44469</v>
      </c>
      <c r="I102" s="218">
        <v>-90000</v>
      </c>
      <c r="J102"/>
    </row>
    <row r="103" spans="1:10">
      <c r="A103" s="216" t="s">
        <v>72</v>
      </c>
      <c r="B103" s="215" t="s">
        <v>354</v>
      </c>
      <c r="C103" s="216" t="s">
        <v>41</v>
      </c>
      <c r="D103" s="216" t="s">
        <v>42</v>
      </c>
      <c r="E103" s="215" t="s">
        <v>63</v>
      </c>
      <c r="F103" s="215" t="s">
        <v>119</v>
      </c>
      <c r="G103" s="215">
        <v>22820022</v>
      </c>
      <c r="H103" s="217">
        <v>44377</v>
      </c>
      <c r="I103" s="218">
        <v>5000</v>
      </c>
      <c r="J103"/>
    </row>
    <row r="104" spans="1:10" ht="15.75" thickBot="1">
      <c r="A104" s="133"/>
      <c r="B104" s="133"/>
      <c r="C104" s="133"/>
      <c r="D104" s="133"/>
      <c r="E104" s="133"/>
      <c r="F104" s="133"/>
      <c r="G104" s="133"/>
      <c r="H104" s="134"/>
      <c r="I104" s="223">
        <f>SUM(I95:I103)</f>
        <v>24259.959999999992</v>
      </c>
      <c r="J104"/>
    </row>
    <row r="105" spans="1:10" ht="15.75" thickTop="1">
      <c r="A105" s="133"/>
      <c r="B105" s="133"/>
      <c r="C105" s="133"/>
      <c r="D105" s="133"/>
      <c r="E105" s="133"/>
      <c r="F105" s="133"/>
      <c r="G105" s="133"/>
      <c r="H105" s="134"/>
      <c r="I105" s="147"/>
      <c r="J105"/>
    </row>
    <row r="106" spans="1:10">
      <c r="A106" s="112" t="s">
        <v>371</v>
      </c>
      <c r="J106"/>
    </row>
    <row r="107" spans="1:10">
      <c r="A107" s="121" t="s">
        <v>44</v>
      </c>
      <c r="B107" s="121" t="s">
        <v>54</v>
      </c>
      <c r="C107" s="121" t="s">
        <v>55</v>
      </c>
      <c r="D107" s="121" t="s">
        <v>56</v>
      </c>
      <c r="E107" s="122" t="s">
        <v>57</v>
      </c>
      <c r="F107" s="121" t="s">
        <v>91</v>
      </c>
      <c r="G107" s="122" t="s">
        <v>58</v>
      </c>
      <c r="H107" s="121" t="s">
        <v>59</v>
      </c>
      <c r="I107" s="121" t="s">
        <v>60</v>
      </c>
      <c r="J107"/>
    </row>
    <row r="108" spans="1:10" ht="15.75" thickBot="1">
      <c r="A108" s="224">
        <v>18490424</v>
      </c>
      <c r="B108" s="152" t="s">
        <v>88</v>
      </c>
      <c r="C108" s="136"/>
      <c r="D108" s="136"/>
      <c r="E108" s="136"/>
      <c r="F108" s="136"/>
      <c r="G108" s="136"/>
      <c r="H108" s="136"/>
      <c r="I108" s="223">
        <v>1193385.6100000001</v>
      </c>
      <c r="J108"/>
    </row>
    <row r="109" spans="1:10" ht="15.75" thickTop="1">
      <c r="A109" s="133"/>
      <c r="B109" s="133"/>
      <c r="C109" s="133"/>
      <c r="D109" s="133"/>
      <c r="E109" s="133"/>
      <c r="F109" s="133"/>
      <c r="G109" s="133"/>
      <c r="H109" s="134"/>
      <c r="I109" s="147"/>
      <c r="J109"/>
    </row>
    <row r="110" spans="1:10">
      <c r="A110" s="112" t="s">
        <v>372</v>
      </c>
      <c r="J110"/>
    </row>
    <row r="111" spans="1:10">
      <c r="A111" s="121" t="s">
        <v>44</v>
      </c>
      <c r="B111" s="121" t="s">
        <v>54</v>
      </c>
      <c r="C111" s="121" t="s">
        <v>55</v>
      </c>
      <c r="D111" s="121" t="s">
        <v>56</v>
      </c>
      <c r="E111" s="122" t="s">
        <v>57</v>
      </c>
      <c r="F111" s="121" t="s">
        <v>91</v>
      </c>
      <c r="G111" s="122" t="s">
        <v>58</v>
      </c>
      <c r="H111" s="121" t="s">
        <v>59</v>
      </c>
      <c r="I111" s="121" t="s">
        <v>60</v>
      </c>
      <c r="J111"/>
    </row>
    <row r="112" spans="1:10" ht="15.75" thickBot="1">
      <c r="A112" s="224">
        <v>18490425</v>
      </c>
      <c r="B112" s="152" t="s">
        <v>88</v>
      </c>
      <c r="C112" s="136"/>
      <c r="D112" s="136"/>
      <c r="E112" s="136"/>
      <c r="F112" s="136"/>
      <c r="G112" s="136"/>
      <c r="H112" s="136"/>
      <c r="I112" s="223">
        <v>8816.5499999999993</v>
      </c>
      <c r="J112"/>
    </row>
    <row r="113" spans="1:14" ht="15.75" thickTop="1">
      <c r="A113" s="133"/>
      <c r="B113" s="133"/>
      <c r="C113" s="133"/>
      <c r="D113" s="133"/>
      <c r="E113" s="133"/>
      <c r="F113" s="133"/>
      <c r="G113" s="133"/>
      <c r="H113" s="134"/>
      <c r="I113" s="147"/>
      <c r="J113"/>
    </row>
    <row r="114" spans="1:14">
      <c r="A114" s="112" t="s">
        <v>373</v>
      </c>
      <c r="B114" s="133"/>
      <c r="C114" s="133"/>
      <c r="D114" s="133"/>
      <c r="E114" s="133"/>
      <c r="F114" s="133"/>
      <c r="G114" s="133"/>
      <c r="H114" s="134"/>
      <c r="I114" s="148"/>
      <c r="J114"/>
    </row>
    <row r="115" spans="1:14">
      <c r="A115" s="121" t="s">
        <v>44</v>
      </c>
      <c r="B115" s="121" t="s">
        <v>54</v>
      </c>
      <c r="C115" s="121" t="s">
        <v>55</v>
      </c>
      <c r="D115" s="121" t="s">
        <v>56</v>
      </c>
      <c r="E115" s="122" t="s">
        <v>57</v>
      </c>
      <c r="F115" s="121" t="s">
        <v>91</v>
      </c>
      <c r="G115" s="122" t="s">
        <v>58</v>
      </c>
      <c r="H115" s="121" t="s">
        <v>59</v>
      </c>
      <c r="I115" s="121" t="s">
        <v>60</v>
      </c>
      <c r="J115"/>
    </row>
    <row r="116" spans="1:14">
      <c r="A116" s="224">
        <v>92500035</v>
      </c>
      <c r="B116" s="152" t="s">
        <v>374</v>
      </c>
      <c r="C116" s="136" t="s">
        <v>41</v>
      </c>
      <c r="D116" s="136" t="s">
        <v>42</v>
      </c>
      <c r="E116" s="152" t="s">
        <v>63</v>
      </c>
      <c r="F116" s="152"/>
      <c r="G116" s="152">
        <v>13100573</v>
      </c>
      <c r="H116" s="213">
        <v>44227</v>
      </c>
      <c r="I116" s="152">
        <v>5</v>
      </c>
      <c r="J116" s="152"/>
      <c r="K116" s="136"/>
      <c r="L116" s="136"/>
      <c r="M116" s="136"/>
      <c r="N116" s="136"/>
    </row>
    <row r="117" spans="1:14">
      <c r="A117" s="224">
        <v>92500035</v>
      </c>
      <c r="B117" s="152" t="s">
        <v>374</v>
      </c>
      <c r="C117" s="136" t="s">
        <v>41</v>
      </c>
      <c r="D117" s="136" t="s">
        <v>42</v>
      </c>
      <c r="E117" s="152" t="s">
        <v>63</v>
      </c>
      <c r="F117" s="152"/>
      <c r="G117" s="152">
        <v>13100573</v>
      </c>
      <c r="H117" s="213">
        <v>44227</v>
      </c>
      <c r="I117" s="152">
        <v>5</v>
      </c>
      <c r="J117" s="152"/>
      <c r="K117" s="136"/>
      <c r="L117" s="136"/>
      <c r="M117" s="136"/>
      <c r="N117" s="136"/>
    </row>
    <row r="118" spans="1:14">
      <c r="A118" s="224">
        <v>92500035</v>
      </c>
      <c r="B118" s="152" t="s">
        <v>375</v>
      </c>
      <c r="C118" s="136" t="s">
        <v>41</v>
      </c>
      <c r="D118" s="136" t="s">
        <v>42</v>
      </c>
      <c r="E118" s="152" t="s">
        <v>63</v>
      </c>
      <c r="F118" s="152"/>
      <c r="G118" s="152">
        <v>13100573</v>
      </c>
      <c r="H118" s="213">
        <v>44227</v>
      </c>
      <c r="I118" s="152">
        <v>50</v>
      </c>
      <c r="J118" s="152"/>
      <c r="K118" s="136"/>
      <c r="L118" s="136"/>
      <c r="M118" s="136"/>
      <c r="N118" s="136"/>
    </row>
    <row r="119" spans="1:14">
      <c r="A119" s="224">
        <v>92500035</v>
      </c>
      <c r="B119" s="152" t="s">
        <v>376</v>
      </c>
      <c r="C119" s="136" t="s">
        <v>41</v>
      </c>
      <c r="D119" s="136" t="s">
        <v>42</v>
      </c>
      <c r="E119" s="152" t="s">
        <v>63</v>
      </c>
      <c r="F119" s="152"/>
      <c r="G119" s="152">
        <v>13100573</v>
      </c>
      <c r="H119" s="213">
        <v>44227</v>
      </c>
      <c r="I119" s="152">
        <v>5</v>
      </c>
      <c r="J119" s="152"/>
      <c r="K119" s="136"/>
      <c r="L119" s="136"/>
      <c r="M119" s="136"/>
      <c r="N119" s="136"/>
    </row>
    <row r="120" spans="1:14">
      <c r="A120" s="224">
        <v>92500035</v>
      </c>
      <c r="B120" s="152" t="s">
        <v>377</v>
      </c>
      <c r="C120" s="136" t="s">
        <v>41</v>
      </c>
      <c r="D120" s="136" t="s">
        <v>42</v>
      </c>
      <c r="E120" s="152" t="s">
        <v>63</v>
      </c>
      <c r="F120" s="152"/>
      <c r="G120" s="152">
        <v>13100573</v>
      </c>
      <c r="H120" s="213">
        <v>44227</v>
      </c>
      <c r="I120" s="152">
        <v>5</v>
      </c>
      <c r="J120" s="152"/>
      <c r="K120" s="136"/>
      <c r="L120" s="136"/>
      <c r="M120" s="136"/>
      <c r="N120" s="136"/>
    </row>
    <row r="121" spans="1:14">
      <c r="A121" s="224">
        <v>92500035</v>
      </c>
      <c r="B121" s="152" t="s">
        <v>378</v>
      </c>
      <c r="C121" s="136" t="s">
        <v>41</v>
      </c>
      <c r="D121" s="136" t="s">
        <v>42</v>
      </c>
      <c r="E121" s="152" t="s">
        <v>63</v>
      </c>
      <c r="F121" s="152"/>
      <c r="G121" s="152">
        <v>13100573</v>
      </c>
      <c r="H121" s="213">
        <v>44227</v>
      </c>
      <c r="I121" s="152">
        <v>5</v>
      </c>
      <c r="J121" s="152"/>
      <c r="K121" s="136"/>
      <c r="L121" s="136"/>
      <c r="M121" s="136"/>
      <c r="N121" s="136"/>
    </row>
    <row r="122" spans="1:14">
      <c r="A122" s="224">
        <v>92500035</v>
      </c>
      <c r="B122" s="152" t="s">
        <v>379</v>
      </c>
      <c r="C122" s="136" t="s">
        <v>41</v>
      </c>
      <c r="D122" s="136" t="s">
        <v>42</v>
      </c>
      <c r="E122" s="152" t="s">
        <v>63</v>
      </c>
      <c r="F122" s="152"/>
      <c r="G122" s="152">
        <v>13100573</v>
      </c>
      <c r="H122" s="213">
        <v>44227</v>
      </c>
      <c r="I122" s="152">
        <v>10</v>
      </c>
      <c r="J122" s="152"/>
      <c r="K122" s="136"/>
      <c r="L122" s="136"/>
      <c r="M122" s="136"/>
      <c r="N122" s="136"/>
    </row>
    <row r="123" spans="1:14">
      <c r="A123" s="224">
        <v>92500035</v>
      </c>
      <c r="B123" s="152" t="s">
        <v>380</v>
      </c>
      <c r="C123" s="136" t="s">
        <v>41</v>
      </c>
      <c r="D123" s="136" t="s">
        <v>42</v>
      </c>
      <c r="E123" s="152" t="s">
        <v>63</v>
      </c>
      <c r="F123" s="152"/>
      <c r="G123" s="152">
        <v>13100573</v>
      </c>
      <c r="H123" s="213">
        <v>44227</v>
      </c>
      <c r="I123" s="152">
        <v>5</v>
      </c>
      <c r="J123" s="152"/>
      <c r="K123" s="136"/>
      <c r="L123" s="136"/>
      <c r="M123" s="136"/>
      <c r="N123" s="136"/>
    </row>
    <row r="124" spans="1:14">
      <c r="A124" s="224">
        <v>92500035</v>
      </c>
      <c r="B124" s="152" t="s">
        <v>381</v>
      </c>
      <c r="C124" s="136" t="s">
        <v>41</v>
      </c>
      <c r="D124" s="136" t="s">
        <v>42</v>
      </c>
      <c r="E124" s="152" t="s">
        <v>63</v>
      </c>
      <c r="F124" s="152"/>
      <c r="G124" s="152">
        <v>13100573</v>
      </c>
      <c r="H124" s="213">
        <v>44227</v>
      </c>
      <c r="I124" s="152">
        <v>5</v>
      </c>
      <c r="J124" s="152"/>
      <c r="K124" s="136"/>
      <c r="L124" s="136"/>
      <c r="M124" s="136"/>
      <c r="N124" s="136"/>
    </row>
    <row r="125" spans="1:14">
      <c r="A125" s="224">
        <v>92500035</v>
      </c>
      <c r="B125" s="152" t="s">
        <v>382</v>
      </c>
      <c r="C125" s="136" t="s">
        <v>41</v>
      </c>
      <c r="D125" s="136" t="s">
        <v>42</v>
      </c>
      <c r="E125" s="152" t="s">
        <v>63</v>
      </c>
      <c r="F125" s="152"/>
      <c r="G125" s="152">
        <v>13100573</v>
      </c>
      <c r="H125" s="213">
        <v>44227</v>
      </c>
      <c r="I125" s="152">
        <v>5</v>
      </c>
      <c r="J125" s="152"/>
      <c r="K125" s="136"/>
      <c r="L125" s="136"/>
      <c r="M125" s="136"/>
      <c r="N125" s="136"/>
    </row>
    <row r="126" spans="1:14" s="136" customFormat="1">
      <c r="A126" s="224">
        <v>92500035</v>
      </c>
      <c r="B126" s="152" t="s">
        <v>383</v>
      </c>
      <c r="C126" s="136" t="s">
        <v>41</v>
      </c>
      <c r="D126" s="136" t="s">
        <v>42</v>
      </c>
      <c r="E126" s="152" t="s">
        <v>63</v>
      </c>
      <c r="F126" s="152"/>
      <c r="G126" s="152">
        <v>13100573</v>
      </c>
      <c r="H126" s="213">
        <v>44227</v>
      </c>
      <c r="I126" s="152">
        <v>5</v>
      </c>
      <c r="J126" s="152"/>
    </row>
    <row r="127" spans="1:14" s="136" customFormat="1">
      <c r="A127" s="224">
        <v>92500035</v>
      </c>
      <c r="B127" s="152" t="s">
        <v>384</v>
      </c>
      <c r="C127" s="136" t="s">
        <v>41</v>
      </c>
      <c r="D127" s="136" t="s">
        <v>42</v>
      </c>
      <c r="E127" s="152" t="s">
        <v>63</v>
      </c>
      <c r="F127" s="152"/>
      <c r="G127" s="152">
        <v>13100573</v>
      </c>
      <c r="H127" s="213">
        <v>44227</v>
      </c>
      <c r="I127" s="152">
        <v>5</v>
      </c>
      <c r="J127" s="152"/>
    </row>
    <row r="128" spans="1:14" s="136" customFormat="1">
      <c r="A128" s="224">
        <v>92500035</v>
      </c>
      <c r="B128" s="152" t="s">
        <v>385</v>
      </c>
      <c r="C128" s="136" t="s">
        <v>41</v>
      </c>
      <c r="D128" s="136" t="s">
        <v>42</v>
      </c>
      <c r="E128" s="152" t="s">
        <v>63</v>
      </c>
      <c r="F128" s="152"/>
      <c r="G128" s="152">
        <v>62000000</v>
      </c>
      <c r="H128" s="213">
        <v>44255</v>
      </c>
      <c r="I128" s="152">
        <v>-5</v>
      </c>
      <c r="J128" s="152"/>
    </row>
    <row r="129" spans="1:14">
      <c r="A129" s="224">
        <v>92500035</v>
      </c>
      <c r="B129" s="152" t="s">
        <v>386</v>
      </c>
      <c r="C129" s="136" t="s">
        <v>41</v>
      </c>
      <c r="D129" s="136" t="s">
        <v>42</v>
      </c>
      <c r="E129" s="152" t="s">
        <v>63</v>
      </c>
      <c r="F129" s="152"/>
      <c r="G129" s="152">
        <v>13100573</v>
      </c>
      <c r="H129" s="213">
        <v>44255</v>
      </c>
      <c r="I129" s="152">
        <v>30</v>
      </c>
      <c r="J129" s="152"/>
      <c r="K129" s="136"/>
      <c r="L129" s="136"/>
      <c r="M129" s="136"/>
      <c r="N129" s="136"/>
    </row>
    <row r="130" spans="1:14">
      <c r="A130" s="224">
        <v>92500035</v>
      </c>
      <c r="B130" s="152" t="s">
        <v>387</v>
      </c>
      <c r="C130" s="136" t="s">
        <v>41</v>
      </c>
      <c r="D130" s="136" t="s">
        <v>42</v>
      </c>
      <c r="E130" s="152" t="s">
        <v>63</v>
      </c>
      <c r="F130" s="152"/>
      <c r="G130" s="152">
        <v>13100573</v>
      </c>
      <c r="H130" s="213">
        <v>44255</v>
      </c>
      <c r="I130" s="152">
        <v>50</v>
      </c>
      <c r="J130" s="152"/>
      <c r="K130" s="136"/>
      <c r="L130" s="136"/>
      <c r="M130" s="136"/>
      <c r="N130" s="136"/>
    </row>
    <row r="131" spans="1:14">
      <c r="A131" s="224">
        <v>92500035</v>
      </c>
      <c r="B131" s="152" t="s">
        <v>387</v>
      </c>
      <c r="C131" s="136" t="s">
        <v>41</v>
      </c>
      <c r="D131" s="136" t="s">
        <v>42</v>
      </c>
      <c r="E131" s="152" t="s">
        <v>63</v>
      </c>
      <c r="F131" s="152"/>
      <c r="G131" s="152">
        <v>13100573</v>
      </c>
      <c r="H131" s="213">
        <v>44255</v>
      </c>
      <c r="I131" s="152">
        <v>60</v>
      </c>
      <c r="J131" s="152"/>
      <c r="K131" s="136"/>
      <c r="L131" s="136"/>
      <c r="M131" s="136"/>
      <c r="N131" s="136"/>
    </row>
    <row r="132" spans="1:14" s="136" customFormat="1">
      <c r="A132" s="224">
        <v>92500035</v>
      </c>
      <c r="B132" s="152" t="s">
        <v>388</v>
      </c>
      <c r="C132" s="136" t="s">
        <v>41</v>
      </c>
      <c r="D132" s="136" t="s">
        <v>42</v>
      </c>
      <c r="E132" s="152" t="s">
        <v>63</v>
      </c>
      <c r="F132" s="152"/>
      <c r="G132" s="152">
        <v>13100573</v>
      </c>
      <c r="H132" s="213">
        <v>44255</v>
      </c>
      <c r="I132" s="152">
        <v>5</v>
      </c>
      <c r="J132" s="152"/>
    </row>
    <row r="133" spans="1:14" s="136" customFormat="1">
      <c r="A133" s="224">
        <v>92500035</v>
      </c>
      <c r="B133" s="152" t="s">
        <v>389</v>
      </c>
      <c r="C133" s="136" t="s">
        <v>41</v>
      </c>
      <c r="D133" s="136" t="s">
        <v>42</v>
      </c>
      <c r="E133" s="152" t="s">
        <v>63</v>
      </c>
      <c r="F133" s="152"/>
      <c r="G133" s="152">
        <v>13100573</v>
      </c>
      <c r="H133" s="213">
        <v>44255</v>
      </c>
      <c r="I133" s="152">
        <v>50</v>
      </c>
      <c r="J133" s="152"/>
    </row>
    <row r="134" spans="1:14" s="136" customFormat="1">
      <c r="A134" s="224">
        <v>92500035</v>
      </c>
      <c r="B134" s="152" t="s">
        <v>390</v>
      </c>
      <c r="C134" s="136" t="s">
        <v>41</v>
      </c>
      <c r="D134" s="136" t="s">
        <v>42</v>
      </c>
      <c r="E134" s="152" t="s">
        <v>63</v>
      </c>
      <c r="F134" s="152"/>
      <c r="G134" s="152">
        <v>13100573</v>
      </c>
      <c r="H134" s="213">
        <v>44255</v>
      </c>
      <c r="I134" s="152">
        <v>5</v>
      </c>
      <c r="J134" s="152"/>
    </row>
    <row r="135" spans="1:14">
      <c r="A135" s="224">
        <v>92500035</v>
      </c>
      <c r="B135" s="152" t="s">
        <v>391</v>
      </c>
      <c r="C135" s="136" t="s">
        <v>41</v>
      </c>
      <c r="D135" s="136" t="s">
        <v>42</v>
      </c>
      <c r="E135" s="152" t="s">
        <v>63</v>
      </c>
      <c r="F135" s="152"/>
      <c r="G135" s="152">
        <v>13100573</v>
      </c>
      <c r="H135" s="213">
        <v>44286</v>
      </c>
      <c r="I135" s="152">
        <v>30</v>
      </c>
      <c r="J135" s="152"/>
      <c r="K135" s="136"/>
      <c r="L135" s="136"/>
      <c r="M135" s="136"/>
      <c r="N135" s="136"/>
    </row>
    <row r="136" spans="1:14">
      <c r="A136" s="224">
        <v>92500035</v>
      </c>
      <c r="B136" s="152" t="s">
        <v>392</v>
      </c>
      <c r="C136" s="136" t="s">
        <v>41</v>
      </c>
      <c r="D136" s="136" t="s">
        <v>42</v>
      </c>
      <c r="E136" s="152" t="s">
        <v>63</v>
      </c>
      <c r="F136" s="152"/>
      <c r="G136" s="152">
        <v>13100573</v>
      </c>
      <c r="H136" s="213">
        <v>44286</v>
      </c>
      <c r="I136" s="152">
        <v>5</v>
      </c>
      <c r="J136" s="152"/>
      <c r="K136" s="136"/>
      <c r="L136" s="136"/>
      <c r="M136" s="136"/>
      <c r="N136" s="136"/>
    </row>
    <row r="137" spans="1:14">
      <c r="A137" s="224">
        <v>92500035</v>
      </c>
      <c r="B137" s="152" t="s">
        <v>393</v>
      </c>
      <c r="C137" s="136" t="s">
        <v>41</v>
      </c>
      <c r="D137" s="136" t="s">
        <v>42</v>
      </c>
      <c r="E137" s="152" t="s">
        <v>63</v>
      </c>
      <c r="F137" s="152"/>
      <c r="G137" s="152">
        <v>13100573</v>
      </c>
      <c r="H137" s="213">
        <v>44286</v>
      </c>
      <c r="I137" s="152">
        <v>5</v>
      </c>
      <c r="J137" s="152"/>
      <c r="K137" s="136"/>
      <c r="L137" s="136"/>
      <c r="M137" s="136"/>
      <c r="N137" s="136"/>
    </row>
    <row r="138" spans="1:14">
      <c r="A138" s="224">
        <v>92500035</v>
      </c>
      <c r="B138" s="152" t="s">
        <v>394</v>
      </c>
      <c r="C138" s="136" t="s">
        <v>41</v>
      </c>
      <c r="D138" s="136" t="s">
        <v>42</v>
      </c>
      <c r="E138" s="152" t="s">
        <v>63</v>
      </c>
      <c r="F138" s="152"/>
      <c r="G138" s="152">
        <v>13100573</v>
      </c>
      <c r="H138" s="213">
        <v>44286</v>
      </c>
      <c r="I138" s="152">
        <v>5</v>
      </c>
      <c r="J138" s="152"/>
      <c r="K138" s="136"/>
      <c r="L138" s="136"/>
      <c r="M138" s="136"/>
      <c r="N138" s="136"/>
    </row>
    <row r="139" spans="1:14">
      <c r="A139" s="224">
        <v>92500035</v>
      </c>
      <c r="B139" s="152" t="s">
        <v>395</v>
      </c>
      <c r="C139" s="136" t="s">
        <v>41</v>
      </c>
      <c r="D139" s="136" t="s">
        <v>42</v>
      </c>
      <c r="E139" s="152" t="s">
        <v>63</v>
      </c>
      <c r="F139" s="152"/>
      <c r="G139" s="152">
        <v>13100573</v>
      </c>
      <c r="H139" s="213">
        <v>44286</v>
      </c>
      <c r="I139" s="152">
        <v>5</v>
      </c>
      <c r="J139" s="152"/>
      <c r="K139" s="136"/>
      <c r="L139" s="136"/>
      <c r="M139" s="136"/>
      <c r="N139" s="136"/>
    </row>
    <row r="140" spans="1:14">
      <c r="A140" s="224">
        <v>92500035</v>
      </c>
      <c r="B140" s="152" t="s">
        <v>396</v>
      </c>
      <c r="C140" s="136" t="s">
        <v>41</v>
      </c>
      <c r="D140" s="136" t="s">
        <v>42</v>
      </c>
      <c r="E140" s="152" t="s">
        <v>63</v>
      </c>
      <c r="F140" s="152"/>
      <c r="G140" s="152">
        <v>13100573</v>
      </c>
      <c r="H140" s="213">
        <v>44316</v>
      </c>
      <c r="I140" s="152">
        <v>2</v>
      </c>
      <c r="J140" s="152"/>
      <c r="K140" s="136"/>
      <c r="L140" s="136"/>
      <c r="M140" s="136"/>
      <c r="N140" s="136"/>
    </row>
    <row r="141" spans="1:14">
      <c r="A141" s="224">
        <v>92500035</v>
      </c>
      <c r="B141" s="152" t="s">
        <v>397</v>
      </c>
      <c r="C141" s="136" t="s">
        <v>41</v>
      </c>
      <c r="D141" s="136" t="s">
        <v>42</v>
      </c>
      <c r="E141" s="152" t="s">
        <v>63</v>
      </c>
      <c r="F141" s="152"/>
      <c r="G141" s="152">
        <v>13100573</v>
      </c>
      <c r="H141" s="213">
        <v>44347</v>
      </c>
      <c r="I141" s="152">
        <v>8</v>
      </c>
      <c r="J141" s="152"/>
      <c r="K141" s="136"/>
      <c r="L141" s="136"/>
      <c r="M141" s="136"/>
      <c r="N141" s="136"/>
    </row>
    <row r="142" spans="1:14">
      <c r="A142" s="224">
        <v>92500035</v>
      </c>
      <c r="B142" s="152" t="s">
        <v>398</v>
      </c>
      <c r="C142" s="136" t="s">
        <v>41</v>
      </c>
      <c r="D142" s="136" t="s">
        <v>42</v>
      </c>
      <c r="E142" s="152" t="s">
        <v>63</v>
      </c>
      <c r="F142" s="152"/>
      <c r="G142" s="152">
        <v>13100573</v>
      </c>
      <c r="H142" s="213">
        <v>44347</v>
      </c>
      <c r="I142" s="152">
        <v>15</v>
      </c>
      <c r="J142" s="152"/>
      <c r="K142" s="136"/>
      <c r="L142" s="136"/>
      <c r="M142" s="136"/>
      <c r="N142" s="136"/>
    </row>
    <row r="143" spans="1:14">
      <c r="A143" s="224">
        <v>92500035</v>
      </c>
      <c r="B143" s="152" t="s">
        <v>399</v>
      </c>
      <c r="C143" s="136" t="s">
        <v>41</v>
      </c>
      <c r="D143" s="136" t="s">
        <v>42</v>
      </c>
      <c r="E143" s="152" t="s">
        <v>63</v>
      </c>
      <c r="F143" s="152"/>
      <c r="G143" s="152">
        <v>13100573</v>
      </c>
      <c r="H143" s="213">
        <v>44347</v>
      </c>
      <c r="I143" s="152">
        <v>2</v>
      </c>
      <c r="J143" s="152"/>
      <c r="K143" s="136"/>
      <c r="L143" s="136"/>
      <c r="M143" s="136"/>
      <c r="N143" s="136"/>
    </row>
    <row r="144" spans="1:14">
      <c r="A144" s="224">
        <v>92500035</v>
      </c>
      <c r="B144" s="152" t="s">
        <v>400</v>
      </c>
      <c r="C144" s="136" t="s">
        <v>41</v>
      </c>
      <c r="D144" s="136" t="s">
        <v>42</v>
      </c>
      <c r="E144" s="152" t="s">
        <v>63</v>
      </c>
      <c r="F144" s="152"/>
      <c r="G144" s="152">
        <v>13100573</v>
      </c>
      <c r="H144" s="213">
        <v>44377</v>
      </c>
      <c r="I144" s="152">
        <v>15</v>
      </c>
      <c r="J144" s="152"/>
      <c r="K144" s="136"/>
      <c r="L144" s="136"/>
      <c r="M144" s="136"/>
      <c r="N144" s="136"/>
    </row>
    <row r="145" spans="1:14">
      <c r="A145" s="224">
        <v>92500035</v>
      </c>
      <c r="B145" s="152" t="s">
        <v>401</v>
      </c>
      <c r="C145" s="136" t="s">
        <v>41</v>
      </c>
      <c r="D145" s="136" t="s">
        <v>42</v>
      </c>
      <c r="E145" s="152" t="s">
        <v>63</v>
      </c>
      <c r="F145" s="152"/>
      <c r="G145" s="152">
        <v>13100573</v>
      </c>
      <c r="H145" s="213">
        <v>44377</v>
      </c>
      <c r="I145" s="152">
        <v>2</v>
      </c>
      <c r="J145" s="152"/>
      <c r="K145" s="136"/>
      <c r="L145" s="136"/>
      <c r="M145" s="136"/>
      <c r="N145" s="136"/>
    </row>
    <row r="146" spans="1:14">
      <c r="A146" s="224">
        <v>92500035</v>
      </c>
      <c r="B146" s="152" t="s">
        <v>402</v>
      </c>
      <c r="C146" s="136" t="s">
        <v>41</v>
      </c>
      <c r="D146" s="136" t="s">
        <v>42</v>
      </c>
      <c r="E146" s="152" t="s">
        <v>63</v>
      </c>
      <c r="F146" s="152"/>
      <c r="G146" s="152">
        <v>13100573</v>
      </c>
      <c r="H146" s="213">
        <v>44408</v>
      </c>
      <c r="I146" s="152">
        <v>5</v>
      </c>
      <c r="J146" s="152"/>
      <c r="K146" s="136"/>
      <c r="L146" s="136"/>
      <c r="M146" s="136"/>
      <c r="N146" s="136"/>
    </row>
    <row r="147" spans="1:14">
      <c r="A147" s="224">
        <v>92500035</v>
      </c>
      <c r="B147" s="152" t="s">
        <v>403</v>
      </c>
      <c r="C147" s="136" t="s">
        <v>41</v>
      </c>
      <c r="D147" s="136" t="s">
        <v>42</v>
      </c>
      <c r="E147" s="152" t="s">
        <v>63</v>
      </c>
      <c r="F147" s="152"/>
      <c r="G147" s="152">
        <v>13100573</v>
      </c>
      <c r="H147" s="213">
        <v>44439</v>
      </c>
      <c r="I147" s="152">
        <v>20</v>
      </c>
      <c r="J147" s="152"/>
      <c r="K147" s="136"/>
      <c r="L147" s="136"/>
      <c r="M147" s="136"/>
      <c r="N147" s="136"/>
    </row>
    <row r="148" spans="1:14">
      <c r="A148" s="224">
        <v>92500035</v>
      </c>
      <c r="B148" s="152" t="s">
        <v>404</v>
      </c>
      <c r="C148" s="136" t="s">
        <v>41</v>
      </c>
      <c r="D148" s="136" t="s">
        <v>42</v>
      </c>
      <c r="E148" s="152" t="s">
        <v>63</v>
      </c>
      <c r="F148" s="152"/>
      <c r="G148" s="152">
        <v>13100573</v>
      </c>
      <c r="H148" s="213">
        <v>44439</v>
      </c>
      <c r="I148" s="152">
        <v>20</v>
      </c>
      <c r="J148" s="152"/>
      <c r="K148" s="136"/>
      <c r="L148" s="136"/>
      <c r="M148" s="136"/>
      <c r="N148" s="136"/>
    </row>
    <row r="149" spans="1:14">
      <c r="A149" s="224">
        <v>92500035</v>
      </c>
      <c r="B149" s="152" t="s">
        <v>405</v>
      </c>
      <c r="C149" s="136" t="s">
        <v>41</v>
      </c>
      <c r="D149" s="136" t="s">
        <v>42</v>
      </c>
      <c r="E149" s="152" t="s">
        <v>63</v>
      </c>
      <c r="F149" s="152"/>
      <c r="G149" s="152">
        <v>13100573</v>
      </c>
      <c r="H149" s="213">
        <v>44439</v>
      </c>
      <c r="I149" s="152">
        <v>20</v>
      </c>
      <c r="J149" s="152"/>
      <c r="K149" s="136"/>
      <c r="L149" s="136"/>
      <c r="M149" s="136"/>
      <c r="N149" s="136"/>
    </row>
    <row r="150" spans="1:14">
      <c r="A150" s="224">
        <v>92500035</v>
      </c>
      <c r="B150" s="152" t="s">
        <v>406</v>
      </c>
      <c r="C150" s="136" t="s">
        <v>41</v>
      </c>
      <c r="D150" s="136" t="s">
        <v>42</v>
      </c>
      <c r="E150" s="152" t="s">
        <v>63</v>
      </c>
      <c r="F150" s="152"/>
      <c r="G150" s="152">
        <v>13100573</v>
      </c>
      <c r="H150" s="213">
        <v>44439</v>
      </c>
      <c r="I150" s="152">
        <v>20</v>
      </c>
      <c r="J150" s="152"/>
      <c r="K150" s="136"/>
      <c r="L150" s="136"/>
      <c r="M150" s="136"/>
      <c r="N150" s="136"/>
    </row>
    <row r="151" spans="1:14">
      <c r="A151" s="224">
        <v>92500035</v>
      </c>
      <c r="B151" s="152" t="s">
        <v>407</v>
      </c>
      <c r="C151" s="136" t="s">
        <v>41</v>
      </c>
      <c r="D151" s="136" t="s">
        <v>42</v>
      </c>
      <c r="E151" s="152" t="s">
        <v>63</v>
      </c>
      <c r="F151" s="152"/>
      <c r="G151" s="152">
        <v>13100573</v>
      </c>
      <c r="H151" s="213">
        <v>44439</v>
      </c>
      <c r="I151" s="152">
        <v>15</v>
      </c>
      <c r="J151" s="152"/>
      <c r="K151" s="136"/>
      <c r="L151" s="136"/>
      <c r="M151" s="136"/>
      <c r="N151" s="136"/>
    </row>
    <row r="152" spans="1:14">
      <c r="A152" s="224">
        <v>92500035</v>
      </c>
      <c r="B152" s="152" t="s">
        <v>408</v>
      </c>
      <c r="C152" s="136" t="s">
        <v>41</v>
      </c>
      <c r="D152" s="136" t="s">
        <v>42</v>
      </c>
      <c r="E152" s="152" t="s">
        <v>63</v>
      </c>
      <c r="F152" s="152"/>
      <c r="G152" s="152">
        <v>13100573</v>
      </c>
      <c r="H152" s="213">
        <v>44439</v>
      </c>
      <c r="I152" s="152">
        <v>30</v>
      </c>
      <c r="J152" s="152"/>
      <c r="K152" s="136"/>
      <c r="L152" s="136"/>
      <c r="M152" s="136"/>
      <c r="N152" s="136"/>
    </row>
    <row r="153" spans="1:14">
      <c r="A153" s="224">
        <v>92500035</v>
      </c>
      <c r="B153" s="152" t="s">
        <v>409</v>
      </c>
      <c r="C153" s="136" t="s">
        <v>41</v>
      </c>
      <c r="D153" s="136" t="s">
        <v>42</v>
      </c>
      <c r="E153" s="152" t="s">
        <v>63</v>
      </c>
      <c r="F153" s="152"/>
      <c r="G153" s="152">
        <v>13100573</v>
      </c>
      <c r="H153" s="213">
        <v>44469</v>
      </c>
      <c r="I153" s="152">
        <v>5</v>
      </c>
      <c r="J153" s="152"/>
      <c r="K153" s="136"/>
      <c r="L153" s="136"/>
      <c r="M153" s="136"/>
      <c r="N153" s="136"/>
    </row>
    <row r="154" spans="1:14">
      <c r="A154" s="224">
        <v>92500035</v>
      </c>
      <c r="B154" s="152" t="s">
        <v>410</v>
      </c>
      <c r="C154" s="136" t="s">
        <v>41</v>
      </c>
      <c r="D154" s="136" t="s">
        <v>42</v>
      </c>
      <c r="E154" s="152" t="s">
        <v>63</v>
      </c>
      <c r="F154" s="152"/>
      <c r="G154" s="152">
        <v>13100573</v>
      </c>
      <c r="H154" s="213">
        <v>44469</v>
      </c>
      <c r="I154" s="152">
        <v>2</v>
      </c>
      <c r="J154" s="152"/>
      <c r="K154" s="136"/>
      <c r="L154" s="136"/>
      <c r="M154" s="136"/>
      <c r="N154" s="136"/>
    </row>
    <row r="155" spans="1:14">
      <c r="A155" s="224">
        <v>92500035</v>
      </c>
      <c r="B155" s="152" t="s">
        <v>411</v>
      </c>
      <c r="C155" s="136" t="s">
        <v>41</v>
      </c>
      <c r="D155" s="136" t="s">
        <v>42</v>
      </c>
      <c r="E155" s="152" t="s">
        <v>63</v>
      </c>
      <c r="F155" s="152"/>
      <c r="G155" s="152">
        <v>13100573</v>
      </c>
      <c r="H155" s="213">
        <v>44469</v>
      </c>
      <c r="I155" s="152">
        <v>20</v>
      </c>
      <c r="J155"/>
    </row>
    <row r="156" spans="1:14">
      <c r="A156" s="224">
        <v>92500035</v>
      </c>
      <c r="B156" s="152" t="s">
        <v>412</v>
      </c>
      <c r="C156" s="136" t="s">
        <v>41</v>
      </c>
      <c r="D156" s="136" t="s">
        <v>42</v>
      </c>
      <c r="E156" s="152" t="s">
        <v>63</v>
      </c>
      <c r="F156" s="152"/>
      <c r="G156" s="152">
        <v>13100573</v>
      </c>
      <c r="H156" s="213">
        <v>44469</v>
      </c>
      <c r="I156" s="152">
        <v>10</v>
      </c>
      <c r="J156"/>
    </row>
    <row r="157" spans="1:14">
      <c r="A157" s="224">
        <v>92500035</v>
      </c>
      <c r="B157" s="152" t="s">
        <v>413</v>
      </c>
      <c r="C157" s="136" t="s">
        <v>41</v>
      </c>
      <c r="D157" s="136" t="s">
        <v>42</v>
      </c>
      <c r="E157" s="152" t="s">
        <v>63</v>
      </c>
      <c r="F157" s="152"/>
      <c r="G157" s="152">
        <v>13100573</v>
      </c>
      <c r="H157" s="213">
        <v>44469</v>
      </c>
      <c r="I157" s="152">
        <v>10</v>
      </c>
      <c r="J157"/>
    </row>
    <row r="158" spans="1:14">
      <c r="A158" s="224">
        <v>92500035</v>
      </c>
      <c r="B158" s="152" t="s">
        <v>412</v>
      </c>
      <c r="C158" s="136" t="s">
        <v>41</v>
      </c>
      <c r="D158" s="136" t="s">
        <v>42</v>
      </c>
      <c r="E158" s="152" t="s">
        <v>63</v>
      </c>
      <c r="F158" s="152"/>
      <c r="G158" s="152">
        <v>13100573</v>
      </c>
      <c r="H158" s="213">
        <v>44469</v>
      </c>
      <c r="I158" s="152">
        <v>5</v>
      </c>
      <c r="J158"/>
    </row>
    <row r="159" spans="1:14">
      <c r="A159" s="224">
        <v>92500035</v>
      </c>
      <c r="B159" s="152" t="s">
        <v>414</v>
      </c>
      <c r="C159" s="136" t="s">
        <v>41</v>
      </c>
      <c r="D159" s="136" t="s">
        <v>42</v>
      </c>
      <c r="E159" s="152" t="s">
        <v>63</v>
      </c>
      <c r="F159" s="152"/>
      <c r="G159" s="152">
        <v>13100573</v>
      </c>
      <c r="H159" s="213">
        <v>44561</v>
      </c>
      <c r="I159" s="152">
        <v>626.75</v>
      </c>
      <c r="J159"/>
    </row>
    <row r="160" spans="1:14">
      <c r="A160" s="224">
        <v>92500035</v>
      </c>
      <c r="B160" s="152" t="s">
        <v>415</v>
      </c>
      <c r="C160" s="136" t="s">
        <v>41</v>
      </c>
      <c r="D160" s="136" t="s">
        <v>42</v>
      </c>
      <c r="E160" s="152" t="s">
        <v>63</v>
      </c>
      <c r="F160" s="152"/>
      <c r="G160" s="152">
        <v>13100573</v>
      </c>
      <c r="H160" s="213">
        <v>44561</v>
      </c>
      <c r="I160" s="152">
        <v>20</v>
      </c>
      <c r="J160"/>
    </row>
    <row r="161" spans="1:10">
      <c r="A161" s="224">
        <v>92500035</v>
      </c>
      <c r="B161" s="152" t="s">
        <v>416</v>
      </c>
      <c r="C161" s="136" t="s">
        <v>41</v>
      </c>
      <c r="D161" s="136" t="s">
        <v>42</v>
      </c>
      <c r="E161" s="152" t="s">
        <v>63</v>
      </c>
      <c r="F161" s="152"/>
      <c r="G161" s="152">
        <v>13100573</v>
      </c>
      <c r="H161" s="213">
        <v>44561</v>
      </c>
      <c r="I161" s="152">
        <v>45</v>
      </c>
      <c r="J161"/>
    </row>
    <row r="162" spans="1:10" ht="15.75" thickBot="1">
      <c r="A162" s="149"/>
      <c r="B162" s="149"/>
      <c r="C162" s="149"/>
      <c r="D162" s="149"/>
      <c r="E162" s="149"/>
      <c r="F162" s="149"/>
      <c r="G162" s="149"/>
      <c r="H162" s="149"/>
      <c r="I162" s="223">
        <f>SUM(I116:I161)</f>
        <v>1272.75</v>
      </c>
      <c r="J162"/>
    </row>
    <row r="163" spans="1:10" ht="15.75" thickTop="1">
      <c r="A163" s="112" t="s">
        <v>417</v>
      </c>
      <c r="B163" s="133"/>
      <c r="C163" s="133"/>
      <c r="D163" s="133"/>
      <c r="E163" s="133"/>
      <c r="F163" s="133"/>
      <c r="G163" s="133"/>
      <c r="H163" s="134"/>
      <c r="I163" s="148"/>
      <c r="J163"/>
    </row>
    <row r="164" spans="1:10">
      <c r="A164" s="121" t="s">
        <v>44</v>
      </c>
      <c r="B164" s="121" t="s">
        <v>54</v>
      </c>
      <c r="C164" s="121" t="s">
        <v>55</v>
      </c>
      <c r="D164" s="121" t="s">
        <v>56</v>
      </c>
      <c r="E164" s="122" t="s">
        <v>57</v>
      </c>
      <c r="F164" s="121" t="s">
        <v>91</v>
      </c>
      <c r="G164" s="122" t="s">
        <v>58</v>
      </c>
      <c r="H164" s="121" t="s">
        <v>59</v>
      </c>
      <c r="I164" s="121" t="s">
        <v>60</v>
      </c>
      <c r="J164"/>
    </row>
    <row r="165" spans="1:10">
      <c r="A165" s="224">
        <v>92500609</v>
      </c>
      <c r="B165" s="152" t="s">
        <v>104</v>
      </c>
      <c r="C165" s="136" t="s">
        <v>41</v>
      </c>
      <c r="D165" s="136" t="s">
        <v>42</v>
      </c>
      <c r="E165" s="149" t="s">
        <v>61</v>
      </c>
      <c r="F165" s="149"/>
      <c r="G165" s="152">
        <v>200096</v>
      </c>
      <c r="H165" s="213">
        <v>44392</v>
      </c>
      <c r="I165" s="214">
        <v>4119.25</v>
      </c>
      <c r="J165"/>
    </row>
    <row r="166" spans="1:10">
      <c r="A166" s="224">
        <v>92500609</v>
      </c>
      <c r="B166" s="152" t="s">
        <v>97</v>
      </c>
      <c r="C166" s="136" t="s">
        <v>41</v>
      </c>
      <c r="D166" s="136" t="s">
        <v>42</v>
      </c>
      <c r="E166" s="149" t="s">
        <v>61</v>
      </c>
      <c r="F166" s="149"/>
      <c r="G166" s="152">
        <v>200096</v>
      </c>
      <c r="H166" s="213">
        <v>44442</v>
      </c>
      <c r="I166" s="214">
        <v>1585.44</v>
      </c>
      <c r="J166"/>
    </row>
    <row r="167" spans="1:10" ht="15.75" thickBot="1">
      <c r="A167" s="149"/>
      <c r="B167" s="149"/>
      <c r="C167" s="149"/>
      <c r="D167" s="149"/>
      <c r="E167" s="149"/>
      <c r="F167" s="149"/>
      <c r="G167" s="149"/>
      <c r="H167" s="149"/>
      <c r="I167" s="223">
        <f>SUM(I165:I166)</f>
        <v>5704.6900000000005</v>
      </c>
      <c r="J167"/>
    </row>
    <row r="168" spans="1:10" ht="15.75" thickTop="1">
      <c r="A168" s="149"/>
      <c r="B168" s="149"/>
      <c r="C168" s="149"/>
      <c r="D168" s="149"/>
      <c r="E168" s="149"/>
      <c r="F168" s="149"/>
      <c r="G168" s="149"/>
      <c r="H168" s="149"/>
      <c r="I168" s="149"/>
      <c r="J168"/>
    </row>
    <row r="169" spans="1:10">
      <c r="A169" s="149"/>
      <c r="B169" s="149"/>
      <c r="C169" s="149"/>
      <c r="D169" s="149"/>
      <c r="E169" s="149"/>
      <c r="F169" s="149"/>
      <c r="G169" s="149"/>
      <c r="H169" s="149"/>
      <c r="I169" s="149"/>
      <c r="J169"/>
    </row>
    <row r="170" spans="1:10">
      <c r="B170" s="136"/>
      <c r="C170" s="136"/>
      <c r="D170" s="136"/>
      <c r="E170" s="136"/>
      <c r="F170" s="136"/>
      <c r="G170" s="136"/>
      <c r="H170" s="136"/>
      <c r="I170" s="136"/>
    </row>
    <row r="171" spans="1:10">
      <c r="B171" s="136"/>
      <c r="C171" s="136"/>
      <c r="D171" s="136"/>
      <c r="E171" s="136"/>
      <c r="F171" s="136"/>
      <c r="G171" s="136"/>
      <c r="H171" s="136"/>
      <c r="I171" s="13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8"/>
  <sheetViews>
    <sheetView topLeftCell="A7" workbookViewId="0">
      <selection activeCell="G25" sqref="G25"/>
    </sheetView>
  </sheetViews>
  <sheetFormatPr defaultColWidth="8.85546875" defaultRowHeight="15"/>
  <cols>
    <col min="1" max="1" width="10" style="111" bestFit="1" customWidth="1"/>
    <col min="2" max="2" width="39" style="111" bestFit="1" customWidth="1"/>
    <col min="3" max="3" width="46" style="111" bestFit="1" customWidth="1"/>
    <col min="4" max="4" width="14" style="111" bestFit="1" customWidth="1"/>
    <col min="5" max="5" width="20" style="111" bestFit="1" customWidth="1"/>
    <col min="6" max="6" width="14.7109375" style="111" bestFit="1" customWidth="1"/>
    <col min="7" max="7" width="25" style="111" bestFit="1" customWidth="1"/>
    <col min="8" max="8" width="10" style="111" bestFit="1" customWidth="1"/>
    <col min="9" max="9" width="14" style="111" bestFit="1" customWidth="1"/>
    <col min="10" max="10" width="17" style="111" bestFit="1" customWidth="1"/>
    <col min="11" max="16384" width="8.85546875" style="111"/>
  </cols>
  <sheetData>
    <row r="1" spans="1:16" customFormat="1"/>
    <row r="2" spans="1:16" customFormat="1">
      <c r="A2" t="s">
        <v>253</v>
      </c>
    </row>
    <row r="3" spans="1:16" customFormat="1"/>
    <row r="4" spans="1:16" customFormat="1" ht="15.75">
      <c r="C4" s="97" t="s">
        <v>45</v>
      </c>
      <c r="D4" s="98"/>
    </row>
    <row r="5" spans="1:16" customFormat="1" ht="15.75">
      <c r="A5" t="s">
        <v>46</v>
      </c>
      <c r="D5" t="s">
        <v>47</v>
      </c>
      <c r="E5" s="97" t="s">
        <v>48</v>
      </c>
      <c r="F5" s="97" t="s">
        <v>17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customFormat="1">
      <c r="A6" s="111" t="s">
        <v>70</v>
      </c>
      <c r="B6" s="111" t="s">
        <v>78</v>
      </c>
      <c r="D6" s="100">
        <f>J73</f>
        <v>-901833.66</v>
      </c>
      <c r="E6" s="100"/>
      <c r="F6" s="100">
        <f t="shared" ref="F6:F11" si="0">D6</f>
        <v>-901833.66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customFormat="1">
      <c r="A7" s="111" t="s">
        <v>79</v>
      </c>
      <c r="B7" s="111" t="s">
        <v>80</v>
      </c>
      <c r="D7" s="100">
        <f>J102</f>
        <v>642.07000000000005</v>
      </c>
      <c r="E7" s="100"/>
      <c r="F7" s="100">
        <f t="shared" si="0"/>
        <v>642.07000000000005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customFormat="1">
      <c r="A8" s="111" t="s">
        <v>72</v>
      </c>
      <c r="B8" s="111" t="s">
        <v>81</v>
      </c>
      <c r="D8" s="100">
        <f>J128</f>
        <v>355650.27</v>
      </c>
      <c r="F8" s="100">
        <f t="shared" si="0"/>
        <v>355650.27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customFormat="1">
      <c r="A9" s="111" t="s">
        <v>82</v>
      </c>
      <c r="B9" s="111" t="s">
        <v>83</v>
      </c>
      <c r="D9" s="100">
        <f>J134</f>
        <v>55</v>
      </c>
      <c r="F9" s="100">
        <f t="shared" si="0"/>
        <v>55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customFormat="1">
      <c r="A10" s="111" t="s">
        <v>84</v>
      </c>
      <c r="B10" s="111" t="s">
        <v>85</v>
      </c>
      <c r="D10" s="100">
        <f>J140</f>
        <v>14241.6</v>
      </c>
      <c r="E10" s="100"/>
      <c r="F10" s="100">
        <f t="shared" si="0"/>
        <v>14241.6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customFormat="1">
      <c r="A11" s="111"/>
      <c r="B11" s="111"/>
      <c r="D11" s="100">
        <f>K224</f>
        <v>0</v>
      </c>
      <c r="E11" s="100"/>
      <c r="F11" s="100">
        <f t="shared" si="0"/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customFormat="1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customFormat="1">
      <c r="A13" s="129">
        <v>18490424</v>
      </c>
      <c r="B13" t="s">
        <v>88</v>
      </c>
      <c r="D13" s="100">
        <f>J144</f>
        <v>797554.49</v>
      </c>
      <c r="E13" s="225">
        <v>0.49083053809347571</v>
      </c>
      <c r="F13" s="100">
        <f>D13*E13</f>
        <v>391464.0994855676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customFormat="1">
      <c r="A14" s="129">
        <v>18490424</v>
      </c>
      <c r="B14" t="s">
        <v>89</v>
      </c>
      <c r="D14" s="117">
        <f>J148</f>
        <v>-7304.01</v>
      </c>
      <c r="E14" s="225">
        <v>0.49083053809347571</v>
      </c>
      <c r="F14" s="117">
        <f>D14*E14</f>
        <v>-3585.0311585401278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customFormat="1">
      <c r="A15" s="99" t="s">
        <v>17</v>
      </c>
      <c r="B15" s="99"/>
      <c r="C15" s="99"/>
      <c r="D15" s="118">
        <f>SUM(D6:D14)</f>
        <v>259005.75999999989</v>
      </c>
      <c r="E15" s="100"/>
      <c r="F15" s="118">
        <f>SUM(F6:F14)</f>
        <v>-143365.65167297263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customFormat="1"/>
    <row r="17" spans="4:6" customFormat="1"/>
    <row r="18" spans="4:6" customFormat="1" ht="15.75">
      <c r="D18" s="101"/>
      <c r="E18" s="102"/>
      <c r="F18" s="103" t="s">
        <v>39</v>
      </c>
    </row>
    <row r="19" spans="4:6" customFormat="1" ht="15.75">
      <c r="D19" s="101"/>
      <c r="E19" s="102"/>
      <c r="F19" s="103" t="s">
        <v>31</v>
      </c>
    </row>
    <row r="20" spans="4:6" customFormat="1" ht="15.75">
      <c r="D20" s="101"/>
      <c r="E20" s="104" t="s">
        <v>24</v>
      </c>
      <c r="F20" s="104" t="s">
        <v>24</v>
      </c>
    </row>
    <row r="21" spans="4:6" customFormat="1" ht="15.75">
      <c r="D21" s="105" t="s">
        <v>38</v>
      </c>
      <c r="E21" s="106">
        <f>J46+J54+J70</f>
        <v>-992091.64</v>
      </c>
      <c r="F21" s="106">
        <f>F6+F7-E21</f>
        <v>90900.04999999993</v>
      </c>
    </row>
    <row r="22" spans="4:6" customFormat="1" ht="15.75">
      <c r="D22" s="105" t="s">
        <v>37</v>
      </c>
      <c r="E22" s="106">
        <f>J114+J115+J118+J122+J123+J127</f>
        <v>147750</v>
      </c>
      <c r="F22" s="106">
        <f>F8+F9-E22</f>
        <v>207955.27000000002</v>
      </c>
    </row>
    <row r="23" spans="4:6" customFormat="1">
      <c r="D23" s="107"/>
      <c r="E23" s="101"/>
      <c r="F23" s="101"/>
    </row>
    <row r="24" spans="4:6" customFormat="1" ht="15.75">
      <c r="D24" s="105" t="s">
        <v>36</v>
      </c>
      <c r="E24" s="106">
        <v>0</v>
      </c>
      <c r="F24" s="106">
        <f>F10+F11+F13+F14</f>
        <v>402120.66832702747</v>
      </c>
    </row>
    <row r="25" spans="4:6" customFormat="1" ht="15.75">
      <c r="D25" s="105" t="s">
        <v>35</v>
      </c>
      <c r="E25" s="106"/>
      <c r="F25" s="120">
        <v>233792.8624211147</v>
      </c>
    </row>
    <row r="26" spans="4:6" customFormat="1" ht="15.75">
      <c r="D26" s="105" t="s">
        <v>34</v>
      </c>
      <c r="E26" s="106"/>
      <c r="F26" s="120">
        <v>168327.80590591277</v>
      </c>
    </row>
    <row r="27" spans="4:6" customFormat="1" ht="15.75">
      <c r="D27" s="105"/>
      <c r="E27" s="106"/>
      <c r="F27" s="106"/>
    </row>
    <row r="28" spans="4:6" customFormat="1">
      <c r="D28" s="107"/>
      <c r="E28" s="101"/>
      <c r="F28" s="101"/>
    </row>
    <row r="29" spans="4:6" customFormat="1" ht="15.75">
      <c r="D29" s="105" t="s">
        <v>33</v>
      </c>
      <c r="E29" s="108">
        <f>E21+E25</f>
        <v>-992091.64</v>
      </c>
      <c r="F29" s="108">
        <f>F21+F25</f>
        <v>324692.91242111463</v>
      </c>
    </row>
    <row r="30" spans="4:6" customFormat="1" ht="15.75">
      <c r="D30" s="105" t="s">
        <v>32</v>
      </c>
      <c r="E30" s="109">
        <f>E22+E26</f>
        <v>147750</v>
      </c>
      <c r="F30" s="109">
        <f>F22+F26</f>
        <v>376283.07590591279</v>
      </c>
    </row>
    <row r="31" spans="4:6" customFormat="1" ht="16.5" thickBot="1">
      <c r="D31" s="105" t="s">
        <v>52</v>
      </c>
      <c r="E31" s="110">
        <f>SUM(E29:E30)</f>
        <v>-844341.64</v>
      </c>
      <c r="F31" s="110">
        <f>SUM(F29:F30)</f>
        <v>700975.98832702741</v>
      </c>
    </row>
    <row r="32" spans="4:6" customFormat="1" ht="15.75" thickTop="1"/>
    <row r="33" spans="1:10" ht="30">
      <c r="A33" s="121" t="s">
        <v>44</v>
      </c>
      <c r="B33" s="121" t="s">
        <v>90</v>
      </c>
      <c r="C33" s="121" t="s">
        <v>54</v>
      </c>
      <c r="D33" s="121" t="s">
        <v>55</v>
      </c>
      <c r="E33" s="121" t="s">
        <v>56</v>
      </c>
      <c r="F33" s="122" t="s">
        <v>57</v>
      </c>
      <c r="G33" s="121" t="s">
        <v>91</v>
      </c>
      <c r="H33" s="122" t="s">
        <v>58</v>
      </c>
      <c r="I33" s="121" t="s">
        <v>59</v>
      </c>
      <c r="J33" s="121" t="s">
        <v>60</v>
      </c>
    </row>
    <row r="34" spans="1:10" customFormat="1">
      <c r="A34" s="112" t="s">
        <v>254</v>
      </c>
      <c r="B34" s="111"/>
      <c r="C34" s="111"/>
      <c r="D34" s="111"/>
      <c r="E34" s="111"/>
      <c r="F34" s="111"/>
      <c r="G34" s="111"/>
      <c r="H34" s="111"/>
    </row>
    <row r="35" spans="1:10" customFormat="1">
      <c r="A35" s="112" t="s">
        <v>53</v>
      </c>
      <c r="B35" s="111"/>
      <c r="C35" s="111"/>
      <c r="D35" s="111"/>
      <c r="E35" s="111"/>
      <c r="F35" s="111"/>
      <c r="G35" s="111"/>
      <c r="H35" s="111"/>
    </row>
    <row r="36" spans="1:10">
      <c r="A36" s="111" t="s">
        <v>70</v>
      </c>
      <c r="B36" s="111" t="s">
        <v>78</v>
      </c>
      <c r="C36" s="111" t="s">
        <v>97</v>
      </c>
      <c r="D36" s="111" t="s">
        <v>41</v>
      </c>
      <c r="E36" s="111" t="s">
        <v>42</v>
      </c>
      <c r="F36" s="111" t="s">
        <v>61</v>
      </c>
      <c r="G36" s="111" t="s">
        <v>40</v>
      </c>
      <c r="H36" s="111" t="s">
        <v>98</v>
      </c>
      <c r="I36" s="113">
        <v>43833</v>
      </c>
      <c r="J36" s="115">
        <v>1078.3</v>
      </c>
    </row>
    <row r="37" spans="1:10">
      <c r="A37" s="111" t="s">
        <v>70</v>
      </c>
      <c r="B37" s="111" t="s">
        <v>78</v>
      </c>
      <c r="C37" s="111" t="s">
        <v>255</v>
      </c>
      <c r="D37" s="111" t="s">
        <v>41</v>
      </c>
      <c r="E37" s="111" t="s">
        <v>42</v>
      </c>
      <c r="F37" s="111" t="s">
        <v>63</v>
      </c>
      <c r="G37" s="111" t="s">
        <v>94</v>
      </c>
      <c r="H37" s="111" t="s">
        <v>64</v>
      </c>
      <c r="I37" s="113">
        <v>43861</v>
      </c>
      <c r="J37" s="115">
        <v>1000</v>
      </c>
    </row>
    <row r="38" spans="1:10">
      <c r="A38" s="111" t="s">
        <v>70</v>
      </c>
      <c r="B38" s="111" t="s">
        <v>78</v>
      </c>
      <c r="C38" s="111" t="s">
        <v>256</v>
      </c>
      <c r="D38" s="111" t="s">
        <v>41</v>
      </c>
      <c r="E38" s="111" t="s">
        <v>42</v>
      </c>
      <c r="F38" s="111" t="s">
        <v>63</v>
      </c>
      <c r="G38" s="111" t="s">
        <v>94</v>
      </c>
      <c r="H38" s="111" t="s">
        <v>64</v>
      </c>
      <c r="I38" s="113">
        <v>43861</v>
      </c>
      <c r="J38" s="115">
        <v>165</v>
      </c>
    </row>
    <row r="39" spans="1:10">
      <c r="A39" s="111" t="s">
        <v>70</v>
      </c>
      <c r="B39" s="111" t="s">
        <v>78</v>
      </c>
      <c r="C39" s="111" t="s">
        <v>131</v>
      </c>
      <c r="D39" s="111" t="s">
        <v>41</v>
      </c>
      <c r="E39" s="111" t="s">
        <v>42</v>
      </c>
      <c r="F39" s="111" t="s">
        <v>61</v>
      </c>
      <c r="G39" s="111" t="s">
        <v>40</v>
      </c>
      <c r="H39" s="111" t="s">
        <v>98</v>
      </c>
      <c r="I39" s="113">
        <v>43868</v>
      </c>
      <c r="J39" s="115">
        <v>26205.77</v>
      </c>
    </row>
    <row r="40" spans="1:10">
      <c r="A40" s="111" t="s">
        <v>70</v>
      </c>
      <c r="B40" s="111" t="s">
        <v>78</v>
      </c>
      <c r="C40" s="111" t="s">
        <v>257</v>
      </c>
      <c r="D40" s="111" t="s">
        <v>41</v>
      </c>
      <c r="E40" s="111" t="s">
        <v>42</v>
      </c>
      <c r="F40" s="111" t="s">
        <v>61</v>
      </c>
      <c r="G40" s="111" t="s">
        <v>40</v>
      </c>
      <c r="H40" s="111" t="s">
        <v>98</v>
      </c>
      <c r="I40" s="113">
        <v>43881</v>
      </c>
      <c r="J40" s="115">
        <v>1150.81</v>
      </c>
    </row>
    <row r="41" spans="1:10">
      <c r="A41" s="111" t="s">
        <v>70</v>
      </c>
      <c r="B41" s="111" t="s">
        <v>78</v>
      </c>
      <c r="C41" s="111" t="s">
        <v>97</v>
      </c>
      <c r="D41" s="111" t="s">
        <v>41</v>
      </c>
      <c r="E41" s="111" t="s">
        <v>42</v>
      </c>
      <c r="F41" s="111" t="s">
        <v>61</v>
      </c>
      <c r="G41" s="111" t="s">
        <v>40</v>
      </c>
      <c r="H41" s="111" t="s">
        <v>98</v>
      </c>
      <c r="I41" s="113">
        <v>43887</v>
      </c>
      <c r="J41" s="115">
        <v>1615</v>
      </c>
    </row>
    <row r="42" spans="1:10">
      <c r="A42" s="111" t="s">
        <v>70</v>
      </c>
      <c r="B42" s="111" t="s">
        <v>78</v>
      </c>
      <c r="C42" s="111" t="s">
        <v>258</v>
      </c>
      <c r="D42" s="111" t="s">
        <v>41</v>
      </c>
      <c r="E42" s="111" t="s">
        <v>42</v>
      </c>
      <c r="F42" s="111" t="s">
        <v>63</v>
      </c>
      <c r="G42" s="111" t="s">
        <v>94</v>
      </c>
      <c r="H42" s="111" t="s">
        <v>64</v>
      </c>
      <c r="I42" s="113">
        <v>43890</v>
      </c>
      <c r="J42" s="115">
        <v>200</v>
      </c>
    </row>
    <row r="43" spans="1:10">
      <c r="A43" s="111" t="s">
        <v>70</v>
      </c>
      <c r="B43" s="111" t="s">
        <v>78</v>
      </c>
      <c r="C43" s="111" t="s">
        <v>259</v>
      </c>
      <c r="D43" s="111" t="s">
        <v>41</v>
      </c>
      <c r="E43" s="111" t="s">
        <v>42</v>
      </c>
      <c r="F43" s="111" t="s">
        <v>63</v>
      </c>
      <c r="G43" s="111" t="s">
        <v>94</v>
      </c>
      <c r="H43" s="111" t="s">
        <v>64</v>
      </c>
      <c r="I43" s="113">
        <v>43890</v>
      </c>
      <c r="J43" s="115">
        <v>500</v>
      </c>
    </row>
    <row r="44" spans="1:10">
      <c r="A44" s="111" t="s">
        <v>70</v>
      </c>
      <c r="B44" s="111" t="s">
        <v>78</v>
      </c>
      <c r="C44" s="111" t="s">
        <v>257</v>
      </c>
      <c r="D44" s="111" t="s">
        <v>41</v>
      </c>
      <c r="E44" s="111" t="s">
        <v>42</v>
      </c>
      <c r="F44" s="111" t="s">
        <v>61</v>
      </c>
      <c r="G44" s="111" t="s">
        <v>40</v>
      </c>
      <c r="H44" s="111" t="s">
        <v>98</v>
      </c>
      <c r="I44" s="113">
        <v>43900</v>
      </c>
      <c r="J44" s="115">
        <v>7528.96</v>
      </c>
    </row>
    <row r="45" spans="1:10">
      <c r="A45" s="111" t="s">
        <v>70</v>
      </c>
      <c r="B45" s="111" t="s">
        <v>78</v>
      </c>
      <c r="C45" s="111" t="s">
        <v>260</v>
      </c>
      <c r="D45" s="111" t="s">
        <v>41</v>
      </c>
      <c r="E45" s="111" t="s">
        <v>42</v>
      </c>
      <c r="F45" s="111" t="s">
        <v>63</v>
      </c>
      <c r="G45" s="111" t="s">
        <v>94</v>
      </c>
      <c r="H45" s="111" t="s">
        <v>64</v>
      </c>
      <c r="I45" s="113">
        <v>43921</v>
      </c>
      <c r="J45" s="115">
        <v>537</v>
      </c>
    </row>
    <row r="46" spans="1:10">
      <c r="A46" s="130" t="s">
        <v>70</v>
      </c>
      <c r="B46" s="130" t="s">
        <v>78</v>
      </c>
      <c r="C46" s="130" t="s">
        <v>142</v>
      </c>
      <c r="D46" s="130" t="s">
        <v>41</v>
      </c>
      <c r="E46" s="130" t="s">
        <v>42</v>
      </c>
      <c r="F46" s="130" t="s">
        <v>63</v>
      </c>
      <c r="G46" s="130" t="s">
        <v>195</v>
      </c>
      <c r="H46" s="130" t="s">
        <v>65</v>
      </c>
      <c r="I46" s="131">
        <v>43921</v>
      </c>
      <c r="J46" s="132">
        <v>-990000</v>
      </c>
    </row>
    <row r="47" spans="1:10">
      <c r="A47" s="111" t="s">
        <v>70</v>
      </c>
      <c r="B47" s="111" t="s">
        <v>78</v>
      </c>
      <c r="C47" s="111" t="s">
        <v>97</v>
      </c>
      <c r="D47" s="111" t="s">
        <v>41</v>
      </c>
      <c r="E47" s="111" t="s">
        <v>42</v>
      </c>
      <c r="F47" s="111" t="s">
        <v>61</v>
      </c>
      <c r="G47" s="111" t="s">
        <v>40</v>
      </c>
      <c r="H47" s="111" t="s">
        <v>98</v>
      </c>
      <c r="I47" s="113">
        <v>43930</v>
      </c>
      <c r="J47" s="115">
        <v>2273.4299999999998</v>
      </c>
    </row>
    <row r="48" spans="1:10">
      <c r="A48" s="111" t="s">
        <v>70</v>
      </c>
      <c r="B48" s="111" t="s">
        <v>78</v>
      </c>
      <c r="C48" s="111" t="s">
        <v>261</v>
      </c>
      <c r="D48" s="111" t="s">
        <v>41</v>
      </c>
      <c r="E48" s="111" t="s">
        <v>42</v>
      </c>
      <c r="F48" s="111" t="s">
        <v>61</v>
      </c>
      <c r="G48" s="111" t="s">
        <v>40</v>
      </c>
      <c r="H48" s="111" t="s">
        <v>98</v>
      </c>
      <c r="I48" s="113">
        <v>43937</v>
      </c>
      <c r="J48" s="115">
        <v>14483</v>
      </c>
    </row>
    <row r="49" spans="1:10">
      <c r="A49" s="111" t="s">
        <v>70</v>
      </c>
      <c r="B49" s="111" t="s">
        <v>78</v>
      </c>
      <c r="C49" s="111" t="s">
        <v>262</v>
      </c>
      <c r="D49" s="111" t="s">
        <v>41</v>
      </c>
      <c r="E49" s="111" t="s">
        <v>42</v>
      </c>
      <c r="F49" s="111" t="s">
        <v>61</v>
      </c>
      <c r="G49" s="111" t="s">
        <v>40</v>
      </c>
      <c r="H49" s="111" t="s">
        <v>263</v>
      </c>
      <c r="I49" s="113">
        <v>43972</v>
      </c>
      <c r="J49" s="115">
        <v>7407.15</v>
      </c>
    </row>
    <row r="50" spans="1:10">
      <c r="A50" s="111" t="s">
        <v>70</v>
      </c>
      <c r="B50" s="111" t="s">
        <v>78</v>
      </c>
      <c r="C50" s="111" t="s">
        <v>264</v>
      </c>
      <c r="D50" s="111" t="s">
        <v>41</v>
      </c>
      <c r="E50" s="111" t="s">
        <v>42</v>
      </c>
      <c r="F50" s="111" t="s">
        <v>63</v>
      </c>
      <c r="G50" s="111" t="s">
        <v>94</v>
      </c>
      <c r="H50" s="111" t="s">
        <v>64</v>
      </c>
      <c r="I50" s="113">
        <v>43982</v>
      </c>
      <c r="J50" s="115">
        <v>152</v>
      </c>
    </row>
    <row r="51" spans="1:10">
      <c r="A51" s="111" t="s">
        <v>70</v>
      </c>
      <c r="B51" s="111" t="s">
        <v>78</v>
      </c>
      <c r="C51" s="111" t="s">
        <v>265</v>
      </c>
      <c r="D51" s="111" t="s">
        <v>41</v>
      </c>
      <c r="E51" s="111" t="s">
        <v>42</v>
      </c>
      <c r="F51" s="111" t="s">
        <v>63</v>
      </c>
      <c r="G51" s="111" t="s">
        <v>94</v>
      </c>
      <c r="H51" s="111" t="s">
        <v>64</v>
      </c>
      <c r="I51" s="113">
        <v>43982</v>
      </c>
      <c r="J51" s="115">
        <v>100</v>
      </c>
    </row>
    <row r="52" spans="1:10">
      <c r="A52" s="111" t="s">
        <v>70</v>
      </c>
      <c r="B52" s="111" t="s">
        <v>78</v>
      </c>
      <c r="C52" s="111" t="s">
        <v>266</v>
      </c>
      <c r="D52" s="111" t="s">
        <v>41</v>
      </c>
      <c r="E52" s="111" t="s">
        <v>42</v>
      </c>
      <c r="F52" s="111" t="s">
        <v>63</v>
      </c>
      <c r="G52" s="111" t="s">
        <v>94</v>
      </c>
      <c r="H52" s="111" t="s">
        <v>64</v>
      </c>
      <c r="I52" s="113">
        <v>43982</v>
      </c>
      <c r="J52" s="115">
        <v>330.3</v>
      </c>
    </row>
    <row r="53" spans="1:10">
      <c r="A53" s="111" t="s">
        <v>70</v>
      </c>
      <c r="B53" s="111" t="s">
        <v>78</v>
      </c>
      <c r="C53" s="111" t="s">
        <v>267</v>
      </c>
      <c r="D53" s="111" t="s">
        <v>41</v>
      </c>
      <c r="E53" s="111" t="s">
        <v>42</v>
      </c>
      <c r="F53" s="111" t="s">
        <v>63</v>
      </c>
      <c r="G53" s="111" t="s">
        <v>94</v>
      </c>
      <c r="H53" s="111" t="s">
        <v>64</v>
      </c>
      <c r="I53" s="113">
        <v>44012</v>
      </c>
      <c r="J53" s="115">
        <v>500</v>
      </c>
    </row>
    <row r="54" spans="1:10">
      <c r="A54" s="130" t="s">
        <v>70</v>
      </c>
      <c r="B54" s="130" t="s">
        <v>78</v>
      </c>
      <c r="C54" s="130" t="s">
        <v>142</v>
      </c>
      <c r="D54" s="130" t="s">
        <v>41</v>
      </c>
      <c r="E54" s="130" t="s">
        <v>42</v>
      </c>
      <c r="F54" s="130" t="s">
        <v>63</v>
      </c>
      <c r="G54" s="130" t="s">
        <v>119</v>
      </c>
      <c r="H54" s="130" t="s">
        <v>65</v>
      </c>
      <c r="I54" s="131">
        <v>44012</v>
      </c>
      <c r="J54" s="132">
        <v>750</v>
      </c>
    </row>
    <row r="55" spans="1:10">
      <c r="A55" s="111" t="s">
        <v>70</v>
      </c>
      <c r="B55" s="111" t="s">
        <v>78</v>
      </c>
      <c r="C55" s="111" t="s">
        <v>268</v>
      </c>
      <c r="D55" s="111" t="s">
        <v>41</v>
      </c>
      <c r="E55" s="111" t="s">
        <v>42</v>
      </c>
      <c r="F55" s="111" t="s">
        <v>63</v>
      </c>
      <c r="G55" s="111" t="s">
        <v>94</v>
      </c>
      <c r="H55" s="111" t="s">
        <v>41</v>
      </c>
      <c r="I55" s="113">
        <v>44043</v>
      </c>
      <c r="J55" s="115">
        <v>-708.99</v>
      </c>
    </row>
    <row r="56" spans="1:10">
      <c r="A56" s="111" t="s">
        <v>70</v>
      </c>
      <c r="B56" s="111" t="s">
        <v>78</v>
      </c>
      <c r="C56" s="111" t="s">
        <v>269</v>
      </c>
      <c r="D56" s="111" t="s">
        <v>41</v>
      </c>
      <c r="E56" s="111" t="s">
        <v>42</v>
      </c>
      <c r="F56" s="111" t="s">
        <v>63</v>
      </c>
      <c r="G56" s="111" t="s">
        <v>94</v>
      </c>
      <c r="H56" s="111" t="s">
        <v>64</v>
      </c>
      <c r="I56" s="113">
        <v>44043</v>
      </c>
      <c r="J56" s="115">
        <v>207.84</v>
      </c>
    </row>
    <row r="57" spans="1:10">
      <c r="A57" s="111" t="s">
        <v>70</v>
      </c>
      <c r="B57" s="111" t="s">
        <v>78</v>
      </c>
      <c r="C57" s="111" t="s">
        <v>268</v>
      </c>
      <c r="D57" s="111" t="s">
        <v>41</v>
      </c>
      <c r="E57" s="111" t="s">
        <v>42</v>
      </c>
      <c r="F57" s="111" t="s">
        <v>63</v>
      </c>
      <c r="G57" s="111" t="s">
        <v>94</v>
      </c>
      <c r="H57" s="111" t="s">
        <v>64</v>
      </c>
      <c r="I57" s="113">
        <v>44043</v>
      </c>
      <c r="J57" s="115">
        <v>708.99</v>
      </c>
    </row>
    <row r="58" spans="1:10">
      <c r="A58" s="111" t="s">
        <v>70</v>
      </c>
      <c r="B58" s="111" t="s">
        <v>78</v>
      </c>
      <c r="C58" s="111" t="s">
        <v>257</v>
      </c>
      <c r="D58" s="111" t="s">
        <v>41</v>
      </c>
      <c r="E58" s="111" t="s">
        <v>42</v>
      </c>
      <c r="F58" s="111" t="s">
        <v>61</v>
      </c>
      <c r="G58" s="111" t="s">
        <v>40</v>
      </c>
      <c r="H58" s="111" t="s">
        <v>98</v>
      </c>
      <c r="I58" s="113">
        <v>44068</v>
      </c>
      <c r="J58" s="115">
        <v>7116.65</v>
      </c>
    </row>
    <row r="59" spans="1:10">
      <c r="A59" s="111" t="s">
        <v>70</v>
      </c>
      <c r="B59" s="111" t="s">
        <v>78</v>
      </c>
      <c r="C59" s="111" t="s">
        <v>97</v>
      </c>
      <c r="D59" s="111" t="s">
        <v>41</v>
      </c>
      <c r="E59" s="111" t="s">
        <v>42</v>
      </c>
      <c r="F59" s="111" t="s">
        <v>61</v>
      </c>
      <c r="G59" s="111" t="s">
        <v>40</v>
      </c>
      <c r="H59" s="111" t="s">
        <v>98</v>
      </c>
      <c r="I59" s="113">
        <v>44090</v>
      </c>
      <c r="J59" s="115">
        <v>2145</v>
      </c>
    </row>
    <row r="60" spans="1:10">
      <c r="A60" s="111" t="s">
        <v>70</v>
      </c>
      <c r="B60" s="111" t="s">
        <v>78</v>
      </c>
      <c r="C60" s="111" t="s">
        <v>130</v>
      </c>
      <c r="D60" s="111" t="s">
        <v>41</v>
      </c>
      <c r="E60" s="111" t="s">
        <v>42</v>
      </c>
      <c r="F60" s="111" t="s">
        <v>61</v>
      </c>
      <c r="G60" s="111" t="s">
        <v>40</v>
      </c>
      <c r="H60" s="111" t="s">
        <v>98</v>
      </c>
      <c r="I60" s="113">
        <v>44090</v>
      </c>
      <c r="J60" s="115">
        <v>1500</v>
      </c>
    </row>
    <row r="61" spans="1:10">
      <c r="A61" s="111" t="s">
        <v>70</v>
      </c>
      <c r="B61" s="111" t="s">
        <v>78</v>
      </c>
      <c r="C61" s="111" t="s">
        <v>130</v>
      </c>
      <c r="D61" s="111" t="s">
        <v>41</v>
      </c>
      <c r="E61" s="111" t="s">
        <v>42</v>
      </c>
      <c r="F61" s="111" t="s">
        <v>61</v>
      </c>
      <c r="G61" s="111" t="s">
        <v>40</v>
      </c>
      <c r="H61" s="111" t="s">
        <v>98</v>
      </c>
      <c r="I61" s="113">
        <v>44090</v>
      </c>
      <c r="J61" s="115">
        <v>2376.12</v>
      </c>
    </row>
    <row r="62" spans="1:10">
      <c r="A62" s="111" t="s">
        <v>70</v>
      </c>
      <c r="B62" s="111" t="s">
        <v>78</v>
      </c>
      <c r="C62" s="111" t="s">
        <v>97</v>
      </c>
      <c r="D62" s="111" t="s">
        <v>41</v>
      </c>
      <c r="E62" s="111" t="s">
        <v>42</v>
      </c>
      <c r="F62" s="111" t="s">
        <v>61</v>
      </c>
      <c r="G62" s="111" t="s">
        <v>40</v>
      </c>
      <c r="H62" s="111" t="s">
        <v>98</v>
      </c>
      <c r="I62" s="113">
        <v>44091</v>
      </c>
      <c r="J62" s="115">
        <v>4069.7</v>
      </c>
    </row>
    <row r="63" spans="1:10">
      <c r="A63" s="111" t="s">
        <v>70</v>
      </c>
      <c r="B63" s="111" t="s">
        <v>78</v>
      </c>
      <c r="C63" s="111" t="s">
        <v>270</v>
      </c>
      <c r="D63" s="111" t="s">
        <v>41</v>
      </c>
      <c r="E63" s="111" t="s">
        <v>42</v>
      </c>
      <c r="F63" s="111" t="s">
        <v>63</v>
      </c>
      <c r="G63" s="111" t="s">
        <v>94</v>
      </c>
      <c r="H63" s="111" t="s">
        <v>64</v>
      </c>
      <c r="I63" s="113">
        <v>44135</v>
      </c>
      <c r="J63" s="115">
        <v>200</v>
      </c>
    </row>
    <row r="64" spans="1:10">
      <c r="A64" s="111" t="s">
        <v>70</v>
      </c>
      <c r="B64" s="111" t="s">
        <v>78</v>
      </c>
      <c r="C64" s="111" t="s">
        <v>271</v>
      </c>
      <c r="D64" s="111" t="s">
        <v>41</v>
      </c>
      <c r="E64" s="111" t="s">
        <v>42</v>
      </c>
      <c r="F64" s="111" t="s">
        <v>63</v>
      </c>
      <c r="G64" s="111" t="s">
        <v>94</v>
      </c>
      <c r="H64" s="111" t="s">
        <v>64</v>
      </c>
      <c r="I64" s="113">
        <v>44135</v>
      </c>
      <c r="J64" s="115">
        <v>800</v>
      </c>
    </row>
    <row r="65" spans="1:10">
      <c r="A65" s="111" t="s">
        <v>70</v>
      </c>
      <c r="B65" s="111" t="s">
        <v>78</v>
      </c>
      <c r="C65" s="111" t="s">
        <v>272</v>
      </c>
      <c r="D65" s="111" t="s">
        <v>41</v>
      </c>
      <c r="E65" s="111" t="s">
        <v>42</v>
      </c>
      <c r="F65" s="111" t="s">
        <v>63</v>
      </c>
      <c r="G65" s="111" t="s">
        <v>94</v>
      </c>
      <c r="H65" s="111" t="s">
        <v>64</v>
      </c>
      <c r="I65" s="113">
        <v>44135</v>
      </c>
      <c r="J65" s="115">
        <v>531.38</v>
      </c>
    </row>
    <row r="66" spans="1:10">
      <c r="A66" s="111" t="s">
        <v>70</v>
      </c>
      <c r="B66" s="111" t="s">
        <v>78</v>
      </c>
      <c r="C66" s="111" t="s">
        <v>273</v>
      </c>
      <c r="D66" s="111" t="s">
        <v>41</v>
      </c>
      <c r="E66" s="111" t="s">
        <v>42</v>
      </c>
      <c r="F66" s="111" t="s">
        <v>63</v>
      </c>
      <c r="G66" s="111" t="s">
        <v>94</v>
      </c>
      <c r="H66" s="111" t="s">
        <v>64</v>
      </c>
      <c r="I66" s="113">
        <v>44135</v>
      </c>
      <c r="J66" s="115">
        <v>190</v>
      </c>
    </row>
    <row r="67" spans="1:10">
      <c r="A67" s="111" t="s">
        <v>70</v>
      </c>
      <c r="B67" s="111" t="s">
        <v>78</v>
      </c>
      <c r="C67" s="111" t="s">
        <v>97</v>
      </c>
      <c r="D67" s="111" t="s">
        <v>41</v>
      </c>
      <c r="E67" s="111" t="s">
        <v>42</v>
      </c>
      <c r="F67" s="111" t="s">
        <v>61</v>
      </c>
      <c r="G67" s="111" t="s">
        <v>40</v>
      </c>
      <c r="H67" s="111" t="s">
        <v>98</v>
      </c>
      <c r="I67" s="113">
        <v>44146</v>
      </c>
      <c r="J67" s="115">
        <v>1113</v>
      </c>
    </row>
    <row r="68" spans="1:10">
      <c r="A68" s="111" t="s">
        <v>70</v>
      </c>
      <c r="B68" s="111" t="s">
        <v>78</v>
      </c>
      <c r="C68" s="111" t="s">
        <v>274</v>
      </c>
      <c r="D68" s="111" t="s">
        <v>41</v>
      </c>
      <c r="E68" s="111" t="s">
        <v>42</v>
      </c>
      <c r="F68" s="111" t="s">
        <v>63</v>
      </c>
      <c r="G68" s="111" t="s">
        <v>94</v>
      </c>
      <c r="H68" s="111" t="s">
        <v>64</v>
      </c>
      <c r="I68" s="113">
        <v>44165</v>
      </c>
      <c r="J68" s="115">
        <v>35</v>
      </c>
    </row>
    <row r="69" spans="1:10">
      <c r="A69" s="111" t="s">
        <v>70</v>
      </c>
      <c r="B69" s="111" t="s">
        <v>78</v>
      </c>
      <c r="C69" s="111" t="s">
        <v>97</v>
      </c>
      <c r="D69" s="111" t="s">
        <v>41</v>
      </c>
      <c r="E69" s="111" t="s">
        <v>42</v>
      </c>
      <c r="F69" s="111" t="s">
        <v>61</v>
      </c>
      <c r="G69" s="111" t="s">
        <v>40</v>
      </c>
      <c r="H69" s="111" t="s">
        <v>98</v>
      </c>
      <c r="I69" s="113">
        <v>44181</v>
      </c>
      <c r="J69" s="115">
        <v>2841.64</v>
      </c>
    </row>
    <row r="70" spans="1:10">
      <c r="A70" s="130" t="s">
        <v>70</v>
      </c>
      <c r="B70" s="130" t="s">
        <v>78</v>
      </c>
      <c r="C70" s="130" t="s">
        <v>275</v>
      </c>
      <c r="D70" s="130" t="s">
        <v>41</v>
      </c>
      <c r="E70" s="130" t="s">
        <v>42</v>
      </c>
      <c r="F70" s="130" t="s">
        <v>63</v>
      </c>
      <c r="G70" s="130" t="s">
        <v>276</v>
      </c>
      <c r="H70" s="130" t="s">
        <v>41</v>
      </c>
      <c r="I70" s="131">
        <v>44187</v>
      </c>
      <c r="J70" s="132">
        <v>-2841.64</v>
      </c>
    </row>
    <row r="71" spans="1:10">
      <c r="A71" s="111" t="s">
        <v>70</v>
      </c>
      <c r="B71" s="111" t="s">
        <v>78</v>
      </c>
      <c r="C71" s="111" t="s">
        <v>277</v>
      </c>
      <c r="D71" s="111" t="s">
        <v>41</v>
      </c>
      <c r="E71" s="111" t="s">
        <v>42</v>
      </c>
      <c r="F71" s="111" t="s">
        <v>61</v>
      </c>
      <c r="G71" s="111" t="s">
        <v>40</v>
      </c>
      <c r="H71" s="111" t="s">
        <v>278</v>
      </c>
      <c r="I71" s="113">
        <v>44188</v>
      </c>
      <c r="J71" s="115">
        <v>1844.93</v>
      </c>
    </row>
    <row r="72" spans="1:10">
      <c r="A72" s="111" t="s">
        <v>70</v>
      </c>
      <c r="B72" s="111" t="s">
        <v>78</v>
      </c>
      <c r="C72" s="111" t="s">
        <v>279</v>
      </c>
      <c r="D72" s="111" t="s">
        <v>41</v>
      </c>
      <c r="E72" s="111" t="s">
        <v>42</v>
      </c>
      <c r="F72" s="111" t="s">
        <v>63</v>
      </c>
      <c r="G72" s="111" t="s">
        <v>94</v>
      </c>
      <c r="H72" s="111" t="s">
        <v>64</v>
      </c>
      <c r="I72" s="113">
        <v>44196</v>
      </c>
      <c r="J72" s="115">
        <v>60</v>
      </c>
    </row>
    <row r="73" spans="1:10">
      <c r="A73" s="123" t="s">
        <v>70</v>
      </c>
      <c r="B73" s="123" t="s">
        <v>40</v>
      </c>
      <c r="C73" s="123" t="s">
        <v>40</v>
      </c>
      <c r="D73" s="123" t="s">
        <v>40</v>
      </c>
      <c r="E73" s="123" t="s">
        <v>40</v>
      </c>
      <c r="F73" s="123" t="s">
        <v>40</v>
      </c>
      <c r="G73" s="123" t="s">
        <v>40</v>
      </c>
      <c r="H73" s="123" t="s">
        <v>40</v>
      </c>
      <c r="I73" s="124"/>
      <c r="J73" s="125">
        <v>-901833.66</v>
      </c>
    </row>
    <row r="74" spans="1:10" s="136" customFormat="1">
      <c r="A74" s="133"/>
      <c r="B74" s="133"/>
      <c r="C74" s="133"/>
      <c r="D74" s="133"/>
      <c r="E74" s="133"/>
      <c r="F74" s="133"/>
      <c r="G74" s="133"/>
      <c r="H74" s="133"/>
      <c r="I74" s="134"/>
      <c r="J74" s="135"/>
    </row>
    <row r="75" spans="1:10" s="136" customFormat="1">
      <c r="A75" s="112" t="s">
        <v>280</v>
      </c>
      <c r="B75" s="133"/>
      <c r="C75" s="133"/>
      <c r="D75" s="133"/>
      <c r="E75" s="133"/>
      <c r="F75" s="133"/>
      <c r="G75" s="133"/>
      <c r="H75" s="133"/>
      <c r="I75" s="134"/>
      <c r="J75" s="135"/>
    </row>
    <row r="76" spans="1:10" s="136" customFormat="1">
      <c r="A76" s="112" t="s">
        <v>53</v>
      </c>
      <c r="B76" s="133"/>
      <c r="C76" s="133"/>
      <c r="D76" s="133"/>
      <c r="E76" s="133"/>
      <c r="F76" s="133"/>
      <c r="G76" s="133"/>
      <c r="H76" s="133"/>
      <c r="I76" s="134"/>
      <c r="J76" s="135"/>
    </row>
    <row r="77" spans="1:10">
      <c r="A77" s="111" t="s">
        <v>79</v>
      </c>
      <c r="B77" s="111" t="s">
        <v>80</v>
      </c>
      <c r="C77" s="111" t="s">
        <v>281</v>
      </c>
      <c r="D77" s="111" t="s">
        <v>41</v>
      </c>
      <c r="E77" s="111" t="s">
        <v>42</v>
      </c>
      <c r="F77" s="111" t="s">
        <v>63</v>
      </c>
      <c r="G77" s="111" t="s">
        <v>94</v>
      </c>
      <c r="H77" s="111" t="s">
        <v>64</v>
      </c>
      <c r="I77" s="113">
        <v>43861</v>
      </c>
      <c r="J77" s="115">
        <v>5</v>
      </c>
    </row>
    <row r="78" spans="1:10">
      <c r="A78" s="111" t="s">
        <v>79</v>
      </c>
      <c r="B78" s="111" t="s">
        <v>80</v>
      </c>
      <c r="C78" s="111" t="s">
        <v>282</v>
      </c>
      <c r="D78" s="111" t="s">
        <v>41</v>
      </c>
      <c r="E78" s="111" t="s">
        <v>42</v>
      </c>
      <c r="F78" s="111" t="s">
        <v>63</v>
      </c>
      <c r="G78" s="111" t="s">
        <v>94</v>
      </c>
      <c r="H78" s="111" t="s">
        <v>64</v>
      </c>
      <c r="I78" s="113">
        <v>43861</v>
      </c>
      <c r="J78" s="115">
        <v>5</v>
      </c>
    </row>
    <row r="79" spans="1:10">
      <c r="A79" s="111" t="s">
        <v>79</v>
      </c>
      <c r="B79" s="111" t="s">
        <v>80</v>
      </c>
      <c r="C79" s="111" t="s">
        <v>283</v>
      </c>
      <c r="D79" s="111" t="s">
        <v>41</v>
      </c>
      <c r="E79" s="111" t="s">
        <v>42</v>
      </c>
      <c r="F79" s="111" t="s">
        <v>63</v>
      </c>
      <c r="G79" s="111" t="s">
        <v>94</v>
      </c>
      <c r="H79" s="111" t="s">
        <v>64</v>
      </c>
      <c r="I79" s="113">
        <v>43861</v>
      </c>
      <c r="J79" s="115">
        <v>5</v>
      </c>
    </row>
    <row r="80" spans="1:10">
      <c r="A80" s="111" t="s">
        <v>79</v>
      </c>
      <c r="B80" s="111" t="s">
        <v>80</v>
      </c>
      <c r="C80" s="111" t="s">
        <v>284</v>
      </c>
      <c r="D80" s="111" t="s">
        <v>41</v>
      </c>
      <c r="E80" s="111" t="s">
        <v>42</v>
      </c>
      <c r="F80" s="111" t="s">
        <v>63</v>
      </c>
      <c r="G80" s="111" t="s">
        <v>94</v>
      </c>
      <c r="H80" s="111" t="s">
        <v>64</v>
      </c>
      <c r="I80" s="113">
        <v>43861</v>
      </c>
      <c r="J80" s="115">
        <v>5</v>
      </c>
    </row>
    <row r="81" spans="1:10">
      <c r="A81" s="111" t="s">
        <v>79</v>
      </c>
      <c r="B81" s="111" t="s">
        <v>80</v>
      </c>
      <c r="C81" s="111" t="s">
        <v>285</v>
      </c>
      <c r="D81" s="111" t="s">
        <v>41</v>
      </c>
      <c r="E81" s="111" t="s">
        <v>42</v>
      </c>
      <c r="F81" s="111" t="s">
        <v>63</v>
      </c>
      <c r="G81" s="111" t="s">
        <v>94</v>
      </c>
      <c r="H81" s="111" t="s">
        <v>64</v>
      </c>
      <c r="I81" s="113">
        <v>43861</v>
      </c>
      <c r="J81" s="115">
        <v>5</v>
      </c>
    </row>
    <row r="82" spans="1:10">
      <c r="A82" s="111" t="s">
        <v>79</v>
      </c>
      <c r="B82" s="111" t="s">
        <v>80</v>
      </c>
      <c r="C82" s="111" t="s">
        <v>286</v>
      </c>
      <c r="D82" s="111" t="s">
        <v>41</v>
      </c>
      <c r="E82" s="111" t="s">
        <v>42</v>
      </c>
      <c r="F82" s="111" t="s">
        <v>63</v>
      </c>
      <c r="G82" s="111" t="s">
        <v>287</v>
      </c>
      <c r="H82" s="111" t="s">
        <v>288</v>
      </c>
      <c r="I82" s="113">
        <v>43888</v>
      </c>
      <c r="J82" s="115">
        <v>-54.68</v>
      </c>
    </row>
    <row r="83" spans="1:10">
      <c r="A83" s="111" t="s">
        <v>79</v>
      </c>
      <c r="B83" s="111" t="s">
        <v>80</v>
      </c>
      <c r="C83" s="111" t="s">
        <v>289</v>
      </c>
      <c r="D83" s="111" t="s">
        <v>41</v>
      </c>
      <c r="E83" s="111" t="s">
        <v>42</v>
      </c>
      <c r="F83" s="111" t="s">
        <v>63</v>
      </c>
      <c r="G83" s="111" t="s">
        <v>94</v>
      </c>
      <c r="H83" s="111" t="s">
        <v>64</v>
      </c>
      <c r="I83" s="113">
        <v>43890</v>
      </c>
      <c r="J83" s="115">
        <v>20</v>
      </c>
    </row>
    <row r="84" spans="1:10">
      <c r="A84" s="111" t="s">
        <v>79</v>
      </c>
      <c r="B84" s="111" t="s">
        <v>80</v>
      </c>
      <c r="C84" s="111" t="s">
        <v>290</v>
      </c>
      <c r="D84" s="111" t="s">
        <v>41</v>
      </c>
      <c r="E84" s="111" t="s">
        <v>42</v>
      </c>
      <c r="F84" s="111" t="s">
        <v>63</v>
      </c>
      <c r="G84" s="111" t="s">
        <v>94</v>
      </c>
      <c r="H84" s="111" t="s">
        <v>64</v>
      </c>
      <c r="I84" s="113">
        <v>43890</v>
      </c>
      <c r="J84" s="115">
        <v>5</v>
      </c>
    </row>
    <row r="85" spans="1:10">
      <c r="A85" s="111" t="s">
        <v>79</v>
      </c>
      <c r="B85" s="111" t="s">
        <v>80</v>
      </c>
      <c r="C85" s="111" t="s">
        <v>291</v>
      </c>
      <c r="D85" s="111" t="s">
        <v>41</v>
      </c>
      <c r="E85" s="111" t="s">
        <v>42</v>
      </c>
      <c r="F85" s="111" t="s">
        <v>63</v>
      </c>
      <c r="G85" s="111" t="s">
        <v>94</v>
      </c>
      <c r="H85" s="111" t="s">
        <v>64</v>
      </c>
      <c r="I85" s="113">
        <v>43921</v>
      </c>
      <c r="J85" s="115">
        <v>350</v>
      </c>
    </row>
    <row r="86" spans="1:10">
      <c r="A86" s="111" t="s">
        <v>79</v>
      </c>
      <c r="B86" s="111" t="s">
        <v>80</v>
      </c>
      <c r="C86" s="111" t="s">
        <v>292</v>
      </c>
      <c r="D86" s="111" t="s">
        <v>41</v>
      </c>
      <c r="E86" s="111" t="s">
        <v>42</v>
      </c>
      <c r="F86" s="111" t="s">
        <v>63</v>
      </c>
      <c r="G86" s="111" t="s">
        <v>94</v>
      </c>
      <c r="H86" s="111" t="s">
        <v>64</v>
      </c>
      <c r="I86" s="113">
        <v>43921</v>
      </c>
      <c r="J86" s="115">
        <v>5</v>
      </c>
    </row>
    <row r="87" spans="1:10">
      <c r="A87" s="111" t="s">
        <v>79</v>
      </c>
      <c r="B87" s="111" t="s">
        <v>80</v>
      </c>
      <c r="C87" s="111" t="s">
        <v>293</v>
      </c>
      <c r="D87" s="111" t="s">
        <v>41</v>
      </c>
      <c r="E87" s="111" t="s">
        <v>42</v>
      </c>
      <c r="F87" s="111" t="s">
        <v>63</v>
      </c>
      <c r="G87" s="111" t="s">
        <v>94</v>
      </c>
      <c r="H87" s="111" t="s">
        <v>64</v>
      </c>
      <c r="I87" s="113">
        <v>43951</v>
      </c>
      <c r="J87" s="115">
        <v>5</v>
      </c>
    </row>
    <row r="88" spans="1:10">
      <c r="A88" s="111" t="s">
        <v>79</v>
      </c>
      <c r="B88" s="111" t="s">
        <v>80</v>
      </c>
      <c r="C88" s="111" t="s">
        <v>294</v>
      </c>
      <c r="D88" s="111" t="s">
        <v>41</v>
      </c>
      <c r="E88" s="111" t="s">
        <v>42</v>
      </c>
      <c r="F88" s="111" t="s">
        <v>63</v>
      </c>
      <c r="G88" s="111" t="s">
        <v>94</v>
      </c>
      <c r="H88" s="111" t="s">
        <v>64</v>
      </c>
      <c r="I88" s="113">
        <v>43951</v>
      </c>
      <c r="J88" s="115">
        <v>5</v>
      </c>
    </row>
    <row r="89" spans="1:10">
      <c r="A89" s="111" t="s">
        <v>79</v>
      </c>
      <c r="B89" s="111" t="s">
        <v>80</v>
      </c>
      <c r="C89" s="111" t="s">
        <v>295</v>
      </c>
      <c r="D89" s="111" t="s">
        <v>41</v>
      </c>
      <c r="E89" s="111" t="s">
        <v>42</v>
      </c>
      <c r="F89" s="111" t="s">
        <v>63</v>
      </c>
      <c r="G89" s="111" t="s">
        <v>94</v>
      </c>
      <c r="H89" s="111" t="s">
        <v>64</v>
      </c>
      <c r="I89" s="113">
        <v>43951</v>
      </c>
      <c r="J89" s="115">
        <v>5</v>
      </c>
    </row>
    <row r="90" spans="1:10">
      <c r="A90" s="111" t="s">
        <v>79</v>
      </c>
      <c r="B90" s="111" t="s">
        <v>80</v>
      </c>
      <c r="C90" s="111" t="s">
        <v>296</v>
      </c>
      <c r="D90" s="111" t="s">
        <v>41</v>
      </c>
      <c r="E90" s="111" t="s">
        <v>42</v>
      </c>
      <c r="F90" s="111" t="s">
        <v>63</v>
      </c>
      <c r="G90" s="111" t="s">
        <v>94</v>
      </c>
      <c r="H90" s="111" t="s">
        <v>64</v>
      </c>
      <c r="I90" s="113">
        <v>43951</v>
      </c>
      <c r="J90" s="115">
        <v>5</v>
      </c>
    </row>
    <row r="91" spans="1:10">
      <c r="A91" s="111" t="s">
        <v>79</v>
      </c>
      <c r="B91" s="111" t="s">
        <v>80</v>
      </c>
      <c r="C91" s="111" t="s">
        <v>297</v>
      </c>
      <c r="D91" s="111" t="s">
        <v>41</v>
      </c>
      <c r="E91" s="111" t="s">
        <v>42</v>
      </c>
      <c r="F91" s="111" t="s">
        <v>63</v>
      </c>
      <c r="G91" s="111" t="s">
        <v>94</v>
      </c>
      <c r="H91" s="111" t="s">
        <v>64</v>
      </c>
      <c r="I91" s="113">
        <v>43951</v>
      </c>
      <c r="J91" s="115">
        <v>50</v>
      </c>
    </row>
    <row r="92" spans="1:10">
      <c r="A92" s="111" t="s">
        <v>79</v>
      </c>
      <c r="B92" s="111" t="s">
        <v>80</v>
      </c>
      <c r="C92" s="111" t="s">
        <v>298</v>
      </c>
      <c r="D92" s="111" t="s">
        <v>41</v>
      </c>
      <c r="E92" s="111" t="s">
        <v>42</v>
      </c>
      <c r="F92" s="111" t="s">
        <v>63</v>
      </c>
      <c r="G92" s="111" t="s">
        <v>94</v>
      </c>
      <c r="H92" s="111" t="s">
        <v>64</v>
      </c>
      <c r="I92" s="113">
        <v>43982</v>
      </c>
      <c r="J92" s="115">
        <v>5</v>
      </c>
    </row>
    <row r="93" spans="1:10">
      <c r="A93" s="111" t="s">
        <v>79</v>
      </c>
      <c r="B93" s="111" t="s">
        <v>80</v>
      </c>
      <c r="C93" s="111" t="s">
        <v>299</v>
      </c>
      <c r="D93" s="111" t="s">
        <v>41</v>
      </c>
      <c r="E93" s="111" t="s">
        <v>42</v>
      </c>
      <c r="F93" s="111" t="s">
        <v>63</v>
      </c>
      <c r="G93" s="111" t="s">
        <v>94</v>
      </c>
      <c r="H93" s="111" t="s">
        <v>64</v>
      </c>
      <c r="I93" s="113">
        <v>44012</v>
      </c>
      <c r="J93" s="115">
        <v>5</v>
      </c>
    </row>
    <row r="94" spans="1:10">
      <c r="A94" s="111" t="s">
        <v>79</v>
      </c>
      <c r="B94" s="111" t="s">
        <v>80</v>
      </c>
      <c r="C94" s="111" t="s">
        <v>300</v>
      </c>
      <c r="D94" s="111" t="s">
        <v>41</v>
      </c>
      <c r="E94" s="111" t="s">
        <v>42</v>
      </c>
      <c r="F94" s="111" t="s">
        <v>63</v>
      </c>
      <c r="G94" s="111" t="s">
        <v>94</v>
      </c>
      <c r="H94" s="111" t="s">
        <v>64</v>
      </c>
      <c r="I94" s="113">
        <v>44104</v>
      </c>
      <c r="J94" s="115">
        <v>50</v>
      </c>
    </row>
    <row r="95" spans="1:10">
      <c r="A95" s="111" t="s">
        <v>79</v>
      </c>
      <c r="B95" s="111" t="s">
        <v>80</v>
      </c>
      <c r="C95" s="111" t="s">
        <v>301</v>
      </c>
      <c r="D95" s="111" t="s">
        <v>41</v>
      </c>
      <c r="E95" s="111" t="s">
        <v>42</v>
      </c>
      <c r="F95" s="111" t="s">
        <v>63</v>
      </c>
      <c r="G95" s="111" t="s">
        <v>94</v>
      </c>
      <c r="H95" s="111" t="s">
        <v>64</v>
      </c>
      <c r="I95" s="113">
        <v>44104</v>
      </c>
      <c r="J95" s="115">
        <v>10</v>
      </c>
    </row>
    <row r="96" spans="1:10">
      <c r="A96" s="111" t="s">
        <v>79</v>
      </c>
      <c r="B96" s="111" t="s">
        <v>80</v>
      </c>
      <c r="C96" s="111" t="s">
        <v>302</v>
      </c>
      <c r="D96" s="111" t="s">
        <v>41</v>
      </c>
      <c r="E96" s="111" t="s">
        <v>42</v>
      </c>
      <c r="F96" s="111" t="s">
        <v>63</v>
      </c>
      <c r="G96" s="111" t="s">
        <v>94</v>
      </c>
      <c r="H96" s="111" t="s">
        <v>64</v>
      </c>
      <c r="I96" s="113">
        <v>44104</v>
      </c>
      <c r="J96" s="115">
        <v>5</v>
      </c>
    </row>
    <row r="97" spans="1:10">
      <c r="A97" s="111" t="s">
        <v>79</v>
      </c>
      <c r="B97" s="111" t="s">
        <v>80</v>
      </c>
      <c r="C97" s="111" t="s">
        <v>303</v>
      </c>
      <c r="D97" s="111" t="s">
        <v>41</v>
      </c>
      <c r="E97" s="111" t="s">
        <v>42</v>
      </c>
      <c r="F97" s="111" t="s">
        <v>63</v>
      </c>
      <c r="G97" s="111" t="s">
        <v>94</v>
      </c>
      <c r="H97" s="111" t="s">
        <v>64</v>
      </c>
      <c r="I97" s="113">
        <v>44165</v>
      </c>
      <c r="J97" s="115">
        <v>50</v>
      </c>
    </row>
    <row r="98" spans="1:10">
      <c r="A98" s="111" t="s">
        <v>79</v>
      </c>
      <c r="B98" s="111" t="s">
        <v>80</v>
      </c>
      <c r="C98" s="111" t="s">
        <v>304</v>
      </c>
      <c r="D98" s="111" t="s">
        <v>41</v>
      </c>
      <c r="E98" s="111" t="s">
        <v>42</v>
      </c>
      <c r="F98" s="111" t="s">
        <v>63</v>
      </c>
      <c r="G98" s="111" t="s">
        <v>94</v>
      </c>
      <c r="H98" s="111" t="s">
        <v>64</v>
      </c>
      <c r="I98" s="113">
        <v>44165</v>
      </c>
      <c r="J98" s="115">
        <v>5</v>
      </c>
    </row>
    <row r="99" spans="1:10">
      <c r="A99" s="111" t="s">
        <v>79</v>
      </c>
      <c r="B99" s="111" t="s">
        <v>80</v>
      </c>
      <c r="C99" s="111" t="s">
        <v>305</v>
      </c>
      <c r="D99" s="111" t="s">
        <v>41</v>
      </c>
      <c r="E99" s="111" t="s">
        <v>42</v>
      </c>
      <c r="F99" s="111" t="s">
        <v>63</v>
      </c>
      <c r="G99" s="111" t="s">
        <v>94</v>
      </c>
      <c r="H99" s="111" t="s">
        <v>64</v>
      </c>
      <c r="I99" s="113">
        <v>44165</v>
      </c>
      <c r="J99" s="115">
        <v>5</v>
      </c>
    </row>
    <row r="100" spans="1:10">
      <c r="A100" s="111" t="s">
        <v>79</v>
      </c>
      <c r="B100" s="111" t="s">
        <v>80</v>
      </c>
      <c r="C100" s="111" t="s">
        <v>306</v>
      </c>
      <c r="D100" s="111" t="s">
        <v>41</v>
      </c>
      <c r="E100" s="111" t="s">
        <v>42</v>
      </c>
      <c r="F100" s="111" t="s">
        <v>63</v>
      </c>
      <c r="G100" s="111" t="s">
        <v>94</v>
      </c>
      <c r="H100" s="111" t="s">
        <v>64</v>
      </c>
      <c r="I100" s="113">
        <v>44196</v>
      </c>
      <c r="J100" s="115">
        <v>50</v>
      </c>
    </row>
    <row r="101" spans="1:10">
      <c r="A101" s="111" t="s">
        <v>79</v>
      </c>
      <c r="B101" s="111" t="s">
        <v>80</v>
      </c>
      <c r="C101" s="111" t="s">
        <v>307</v>
      </c>
      <c r="D101" s="111" t="s">
        <v>41</v>
      </c>
      <c r="E101" s="111" t="s">
        <v>42</v>
      </c>
      <c r="F101" s="111" t="s">
        <v>63</v>
      </c>
      <c r="G101" s="111" t="s">
        <v>94</v>
      </c>
      <c r="H101" s="111" t="s">
        <v>64</v>
      </c>
      <c r="I101" s="113">
        <v>44196</v>
      </c>
      <c r="J101" s="115">
        <v>36.75</v>
      </c>
    </row>
    <row r="102" spans="1:10">
      <c r="A102" s="123" t="s">
        <v>79</v>
      </c>
      <c r="B102" s="123" t="s">
        <v>40</v>
      </c>
      <c r="C102" s="123" t="s">
        <v>40</v>
      </c>
      <c r="D102" s="123" t="s">
        <v>40</v>
      </c>
      <c r="E102" s="123" t="s">
        <v>40</v>
      </c>
      <c r="F102" s="123" t="s">
        <v>40</v>
      </c>
      <c r="G102" s="123" t="s">
        <v>40</v>
      </c>
      <c r="H102" s="123" t="s">
        <v>40</v>
      </c>
      <c r="I102" s="124"/>
      <c r="J102" s="125">
        <v>642.07000000000005</v>
      </c>
    </row>
    <row r="103" spans="1:10" s="136" customFormat="1">
      <c r="A103" s="133"/>
      <c r="B103" s="133"/>
      <c r="C103" s="133"/>
      <c r="D103" s="133"/>
      <c r="E103" s="133"/>
      <c r="F103" s="133"/>
      <c r="G103" s="133"/>
      <c r="H103" s="133"/>
      <c r="I103" s="134"/>
      <c r="J103" s="135"/>
    </row>
    <row r="104" spans="1:10" s="136" customFormat="1">
      <c r="A104" s="112" t="s">
        <v>308</v>
      </c>
      <c r="B104" s="133"/>
      <c r="C104" s="133"/>
      <c r="D104" s="133"/>
      <c r="E104" s="133"/>
      <c r="F104" s="133"/>
      <c r="G104" s="133"/>
      <c r="H104" s="133"/>
      <c r="I104" s="134"/>
      <c r="J104" s="135"/>
    </row>
    <row r="105" spans="1:10" s="136" customFormat="1">
      <c r="A105" s="112" t="s">
        <v>53</v>
      </c>
      <c r="B105" s="133"/>
      <c r="C105" s="133"/>
      <c r="D105" s="133"/>
      <c r="E105" s="133"/>
      <c r="F105" s="133"/>
      <c r="G105" s="133"/>
      <c r="H105" s="133"/>
      <c r="I105" s="134"/>
      <c r="J105" s="135"/>
    </row>
    <row r="106" spans="1:10">
      <c r="A106" s="111" t="s">
        <v>72</v>
      </c>
      <c r="B106" s="111" t="s">
        <v>81</v>
      </c>
      <c r="C106" s="111" t="s">
        <v>130</v>
      </c>
      <c r="D106" s="111" t="s">
        <v>41</v>
      </c>
      <c r="E106" s="111" t="s">
        <v>42</v>
      </c>
      <c r="F106" s="111" t="s">
        <v>61</v>
      </c>
      <c r="G106" s="111" t="s">
        <v>40</v>
      </c>
      <c r="H106" s="111" t="s">
        <v>98</v>
      </c>
      <c r="I106" s="113">
        <v>43858</v>
      </c>
      <c r="J106" s="115">
        <v>3500</v>
      </c>
    </row>
    <row r="107" spans="1:10">
      <c r="A107" s="111" t="s">
        <v>72</v>
      </c>
      <c r="B107" s="111" t="s">
        <v>81</v>
      </c>
      <c r="C107" s="111" t="s">
        <v>130</v>
      </c>
      <c r="D107" s="111" t="s">
        <v>41</v>
      </c>
      <c r="E107" s="111" t="s">
        <v>42</v>
      </c>
      <c r="F107" s="111" t="s">
        <v>61</v>
      </c>
      <c r="G107" s="111" t="s">
        <v>40</v>
      </c>
      <c r="H107" s="111" t="s">
        <v>309</v>
      </c>
      <c r="I107" s="113">
        <v>43861</v>
      </c>
      <c r="J107" s="115">
        <v>15000</v>
      </c>
    </row>
    <row r="108" spans="1:10">
      <c r="A108" s="111" t="s">
        <v>72</v>
      </c>
      <c r="B108" s="111" t="s">
        <v>81</v>
      </c>
      <c r="C108" s="111" t="s">
        <v>310</v>
      </c>
      <c r="D108" s="111" t="s">
        <v>41</v>
      </c>
      <c r="E108" s="111" t="s">
        <v>42</v>
      </c>
      <c r="F108" s="111" t="s">
        <v>63</v>
      </c>
      <c r="G108" s="111" t="s">
        <v>94</v>
      </c>
      <c r="H108" s="111" t="s">
        <v>64</v>
      </c>
      <c r="I108" s="113">
        <v>43861</v>
      </c>
      <c r="J108" s="115">
        <v>500</v>
      </c>
    </row>
    <row r="109" spans="1:10">
      <c r="A109" s="111" t="s">
        <v>72</v>
      </c>
      <c r="B109" s="111" t="s">
        <v>81</v>
      </c>
      <c r="C109" s="111" t="s">
        <v>311</v>
      </c>
      <c r="D109" s="111" t="s">
        <v>41</v>
      </c>
      <c r="E109" s="111" t="s">
        <v>42</v>
      </c>
      <c r="F109" s="111" t="s">
        <v>63</v>
      </c>
      <c r="G109" s="111" t="s">
        <v>94</v>
      </c>
      <c r="H109" s="111" t="s">
        <v>64</v>
      </c>
      <c r="I109" s="113">
        <v>43861</v>
      </c>
      <c r="J109" s="115">
        <v>405.63</v>
      </c>
    </row>
    <row r="110" spans="1:10">
      <c r="A110" s="111" t="s">
        <v>72</v>
      </c>
      <c r="B110" s="111" t="s">
        <v>81</v>
      </c>
      <c r="C110" s="111" t="s">
        <v>312</v>
      </c>
      <c r="D110" s="111" t="s">
        <v>41</v>
      </c>
      <c r="E110" s="111" t="s">
        <v>42</v>
      </c>
      <c r="F110" s="111" t="s">
        <v>63</v>
      </c>
      <c r="G110" s="111" t="s">
        <v>94</v>
      </c>
      <c r="H110" s="111" t="s">
        <v>64</v>
      </c>
      <c r="I110" s="113">
        <v>43861</v>
      </c>
      <c r="J110" s="115">
        <v>109.98</v>
      </c>
    </row>
    <row r="111" spans="1:10">
      <c r="A111" s="111" t="s">
        <v>72</v>
      </c>
      <c r="B111" s="111" t="s">
        <v>81</v>
      </c>
      <c r="C111" s="111" t="s">
        <v>313</v>
      </c>
      <c r="D111" s="111" t="s">
        <v>41</v>
      </c>
      <c r="E111" s="111" t="s">
        <v>42</v>
      </c>
      <c r="F111" s="111" t="s">
        <v>63</v>
      </c>
      <c r="G111" s="111" t="s">
        <v>94</v>
      </c>
      <c r="H111" s="111" t="s">
        <v>64</v>
      </c>
      <c r="I111" s="113">
        <v>43890</v>
      </c>
      <c r="J111" s="115">
        <v>33.020000000000003</v>
      </c>
    </row>
    <row r="112" spans="1:10">
      <c r="A112" s="111" t="s">
        <v>72</v>
      </c>
      <c r="B112" s="111" t="s">
        <v>81</v>
      </c>
      <c r="C112" s="111" t="s">
        <v>130</v>
      </c>
      <c r="D112" s="111" t="s">
        <v>41</v>
      </c>
      <c r="E112" s="111" t="s">
        <v>42</v>
      </c>
      <c r="F112" s="111" t="s">
        <v>61</v>
      </c>
      <c r="G112" s="111" t="s">
        <v>40</v>
      </c>
      <c r="H112" s="111" t="s">
        <v>98</v>
      </c>
      <c r="I112" s="113">
        <v>43923</v>
      </c>
      <c r="J112" s="115">
        <v>7500</v>
      </c>
    </row>
    <row r="113" spans="1:10">
      <c r="A113" s="111" t="s">
        <v>72</v>
      </c>
      <c r="B113" s="111" t="s">
        <v>81</v>
      </c>
      <c r="C113" s="111" t="s">
        <v>130</v>
      </c>
      <c r="D113" s="111" t="s">
        <v>41</v>
      </c>
      <c r="E113" s="111" t="s">
        <v>42</v>
      </c>
      <c r="F113" s="111" t="s">
        <v>61</v>
      </c>
      <c r="G113" s="111" t="s">
        <v>40</v>
      </c>
      <c r="H113" s="111" t="s">
        <v>98</v>
      </c>
      <c r="I113" s="113">
        <v>43923</v>
      </c>
      <c r="J113" s="115">
        <v>10000</v>
      </c>
    </row>
    <row r="114" spans="1:10">
      <c r="A114" s="130" t="s">
        <v>72</v>
      </c>
      <c r="B114" s="130" t="s">
        <v>81</v>
      </c>
      <c r="C114" s="130" t="s">
        <v>142</v>
      </c>
      <c r="D114" s="130" t="s">
        <v>41</v>
      </c>
      <c r="E114" s="130" t="s">
        <v>42</v>
      </c>
      <c r="F114" s="130" t="s">
        <v>63</v>
      </c>
      <c r="G114" s="130" t="s">
        <v>195</v>
      </c>
      <c r="H114" s="130" t="s">
        <v>41</v>
      </c>
      <c r="I114" s="131">
        <v>43921</v>
      </c>
      <c r="J114" s="132">
        <v>5000</v>
      </c>
    </row>
    <row r="115" spans="1:10">
      <c r="A115" s="130" t="s">
        <v>72</v>
      </c>
      <c r="B115" s="130" t="s">
        <v>81</v>
      </c>
      <c r="C115" s="130" t="s">
        <v>142</v>
      </c>
      <c r="D115" s="130" t="s">
        <v>41</v>
      </c>
      <c r="E115" s="130" t="s">
        <v>42</v>
      </c>
      <c r="F115" s="130" t="s">
        <v>63</v>
      </c>
      <c r="G115" s="130" t="s">
        <v>195</v>
      </c>
      <c r="H115" s="130" t="s">
        <v>41</v>
      </c>
      <c r="I115" s="131">
        <v>43921</v>
      </c>
      <c r="J115" s="132">
        <v>2000</v>
      </c>
    </row>
    <row r="116" spans="1:10">
      <c r="A116" s="111" t="s">
        <v>72</v>
      </c>
      <c r="B116" s="111" t="s">
        <v>81</v>
      </c>
      <c r="C116" s="111" t="s">
        <v>97</v>
      </c>
      <c r="D116" s="111" t="s">
        <v>41</v>
      </c>
      <c r="E116" s="111" t="s">
        <v>42</v>
      </c>
      <c r="F116" s="111" t="s">
        <v>61</v>
      </c>
      <c r="G116" s="111" t="s">
        <v>40</v>
      </c>
      <c r="H116" s="111" t="s">
        <v>98</v>
      </c>
      <c r="I116" s="113">
        <v>43951</v>
      </c>
      <c r="J116" s="115">
        <v>5000</v>
      </c>
    </row>
    <row r="117" spans="1:10">
      <c r="A117" s="111" t="s">
        <v>72</v>
      </c>
      <c r="B117" s="111" t="s">
        <v>81</v>
      </c>
      <c r="C117" s="111" t="s">
        <v>130</v>
      </c>
      <c r="D117" s="111" t="s">
        <v>41</v>
      </c>
      <c r="E117" s="111" t="s">
        <v>42</v>
      </c>
      <c r="F117" s="111" t="s">
        <v>61</v>
      </c>
      <c r="G117" s="111" t="s">
        <v>40</v>
      </c>
      <c r="H117" s="111" t="s">
        <v>98</v>
      </c>
      <c r="I117" s="113">
        <v>43991</v>
      </c>
      <c r="J117" s="115">
        <v>1591.9</v>
      </c>
    </row>
    <row r="118" spans="1:10">
      <c r="A118" s="130" t="s">
        <v>72</v>
      </c>
      <c r="B118" s="130" t="s">
        <v>81</v>
      </c>
      <c r="C118" s="130" t="s">
        <v>142</v>
      </c>
      <c r="D118" s="130" t="s">
        <v>41</v>
      </c>
      <c r="E118" s="130" t="s">
        <v>42</v>
      </c>
      <c r="F118" s="130" t="s">
        <v>63</v>
      </c>
      <c r="G118" s="130" t="s">
        <v>119</v>
      </c>
      <c r="H118" s="130" t="s">
        <v>65</v>
      </c>
      <c r="I118" s="131">
        <v>44012</v>
      </c>
      <c r="J118" s="132">
        <v>750</v>
      </c>
    </row>
    <row r="119" spans="1:10">
      <c r="A119" s="111" t="s">
        <v>72</v>
      </c>
      <c r="B119" s="111" t="s">
        <v>81</v>
      </c>
      <c r="C119" s="111" t="s">
        <v>314</v>
      </c>
      <c r="D119" s="111" t="s">
        <v>41</v>
      </c>
      <c r="E119" s="111" t="s">
        <v>42</v>
      </c>
      <c r="F119" s="111" t="s">
        <v>61</v>
      </c>
      <c r="G119" s="111" t="s">
        <v>40</v>
      </c>
      <c r="H119" s="111" t="s">
        <v>315</v>
      </c>
      <c r="I119" s="113">
        <v>44018</v>
      </c>
      <c r="J119" s="115">
        <v>45000</v>
      </c>
    </row>
    <row r="120" spans="1:10">
      <c r="A120" s="111" t="s">
        <v>72</v>
      </c>
      <c r="B120" s="111" t="s">
        <v>81</v>
      </c>
      <c r="C120" s="111" t="s">
        <v>316</v>
      </c>
      <c r="D120" s="111" t="s">
        <v>41</v>
      </c>
      <c r="E120" s="111" t="s">
        <v>42</v>
      </c>
      <c r="F120" s="111" t="s">
        <v>61</v>
      </c>
      <c r="G120" s="111" t="s">
        <v>40</v>
      </c>
      <c r="H120" s="111" t="s">
        <v>98</v>
      </c>
      <c r="I120" s="113">
        <v>44035</v>
      </c>
      <c r="J120" s="115">
        <v>1023</v>
      </c>
    </row>
    <row r="121" spans="1:10">
      <c r="A121" s="111" t="s">
        <v>72</v>
      </c>
      <c r="B121" s="111" t="s">
        <v>81</v>
      </c>
      <c r="C121" s="111" t="s">
        <v>104</v>
      </c>
      <c r="D121" s="111" t="s">
        <v>41</v>
      </c>
      <c r="E121" s="111" t="s">
        <v>42</v>
      </c>
      <c r="F121" s="111" t="s">
        <v>61</v>
      </c>
      <c r="G121" s="111" t="s">
        <v>40</v>
      </c>
      <c r="H121" s="111" t="s">
        <v>98</v>
      </c>
      <c r="I121" s="113">
        <v>44061</v>
      </c>
      <c r="J121" s="115">
        <v>2280.2199999999998</v>
      </c>
    </row>
    <row r="122" spans="1:10">
      <c r="A122" s="130" t="s">
        <v>72</v>
      </c>
      <c r="B122" s="130" t="s">
        <v>81</v>
      </c>
      <c r="C122" s="130" t="s">
        <v>317</v>
      </c>
      <c r="D122" s="130" t="s">
        <v>41</v>
      </c>
      <c r="E122" s="130" t="s">
        <v>42</v>
      </c>
      <c r="F122" s="130" t="s">
        <v>63</v>
      </c>
      <c r="G122" s="130" t="s">
        <v>128</v>
      </c>
      <c r="H122" s="130" t="s">
        <v>71</v>
      </c>
      <c r="I122" s="131">
        <v>44104</v>
      </c>
      <c r="J122" s="132">
        <v>-15000</v>
      </c>
    </row>
    <row r="123" spans="1:10">
      <c r="A123" s="130" t="s">
        <v>72</v>
      </c>
      <c r="B123" s="130" t="s">
        <v>81</v>
      </c>
      <c r="C123" s="130" t="s">
        <v>317</v>
      </c>
      <c r="D123" s="130" t="s">
        <v>41</v>
      </c>
      <c r="E123" s="130" t="s">
        <v>42</v>
      </c>
      <c r="F123" s="130" t="s">
        <v>63</v>
      </c>
      <c r="G123" s="130" t="s">
        <v>128</v>
      </c>
      <c r="H123" s="130" t="s">
        <v>41</v>
      </c>
      <c r="I123" s="131">
        <v>44104</v>
      </c>
      <c r="J123" s="132">
        <v>5000</v>
      </c>
    </row>
    <row r="124" spans="1:10">
      <c r="A124" s="111" t="s">
        <v>72</v>
      </c>
      <c r="B124" s="111" t="s">
        <v>81</v>
      </c>
      <c r="C124" s="111" t="s">
        <v>130</v>
      </c>
      <c r="D124" s="111" t="s">
        <v>41</v>
      </c>
      <c r="E124" s="111" t="s">
        <v>42</v>
      </c>
      <c r="F124" s="111" t="s">
        <v>61</v>
      </c>
      <c r="G124" s="111" t="s">
        <v>40</v>
      </c>
      <c r="H124" s="111" t="s">
        <v>98</v>
      </c>
      <c r="I124" s="113">
        <v>44137</v>
      </c>
      <c r="J124" s="115">
        <v>36000</v>
      </c>
    </row>
    <row r="125" spans="1:10">
      <c r="A125" s="111" t="s">
        <v>72</v>
      </c>
      <c r="B125" s="111" t="s">
        <v>81</v>
      </c>
      <c r="C125" s="111" t="s">
        <v>318</v>
      </c>
      <c r="D125" s="111" t="s">
        <v>41</v>
      </c>
      <c r="E125" s="111" t="s">
        <v>42</v>
      </c>
      <c r="F125" s="111" t="s">
        <v>63</v>
      </c>
      <c r="G125" s="111" t="s">
        <v>94</v>
      </c>
      <c r="H125" s="111" t="s">
        <v>64</v>
      </c>
      <c r="I125" s="113">
        <v>44165</v>
      </c>
      <c r="J125" s="115">
        <v>500</v>
      </c>
    </row>
    <row r="126" spans="1:10">
      <c r="A126" s="111" t="s">
        <v>72</v>
      </c>
      <c r="B126" s="111" t="s">
        <v>81</v>
      </c>
      <c r="C126" s="111" t="s">
        <v>319</v>
      </c>
      <c r="D126" s="111" t="s">
        <v>41</v>
      </c>
      <c r="E126" s="111" t="s">
        <v>42</v>
      </c>
      <c r="F126" s="111" t="s">
        <v>61</v>
      </c>
      <c r="G126" s="111" t="s">
        <v>40</v>
      </c>
      <c r="H126" s="111" t="s">
        <v>320</v>
      </c>
      <c r="I126" s="113">
        <v>44172</v>
      </c>
      <c r="J126" s="115">
        <v>79456.52</v>
      </c>
    </row>
    <row r="127" spans="1:10">
      <c r="A127" s="130" t="s">
        <v>72</v>
      </c>
      <c r="B127" s="130" t="s">
        <v>81</v>
      </c>
      <c r="C127" s="130" t="s">
        <v>321</v>
      </c>
      <c r="D127" s="130" t="s">
        <v>41</v>
      </c>
      <c r="E127" s="130" t="s">
        <v>42</v>
      </c>
      <c r="F127" s="130" t="s">
        <v>63</v>
      </c>
      <c r="G127" s="130" t="s">
        <v>143</v>
      </c>
      <c r="H127" s="130" t="s">
        <v>66</v>
      </c>
      <c r="I127" s="131">
        <v>44196</v>
      </c>
      <c r="J127" s="132">
        <v>150000</v>
      </c>
    </row>
    <row r="128" spans="1:10">
      <c r="A128" s="123" t="s">
        <v>72</v>
      </c>
      <c r="B128" s="123" t="s">
        <v>40</v>
      </c>
      <c r="C128" s="123" t="s">
        <v>40</v>
      </c>
      <c r="D128" s="123" t="s">
        <v>40</v>
      </c>
      <c r="E128" s="123" t="s">
        <v>40</v>
      </c>
      <c r="F128" s="123" t="s">
        <v>40</v>
      </c>
      <c r="G128" s="123" t="s">
        <v>40</v>
      </c>
      <c r="H128" s="123" t="s">
        <v>40</v>
      </c>
      <c r="I128" s="124"/>
      <c r="J128" s="125">
        <v>355650.27</v>
      </c>
    </row>
    <row r="129" spans="1:10" s="136" customFormat="1">
      <c r="A129" s="133"/>
      <c r="B129" s="133"/>
      <c r="C129" s="133"/>
      <c r="D129" s="133"/>
      <c r="E129" s="133"/>
      <c r="F129" s="133"/>
      <c r="G129" s="133"/>
      <c r="H129" s="133"/>
      <c r="I129" s="134"/>
      <c r="J129" s="135"/>
    </row>
    <row r="130" spans="1:10" s="136" customFormat="1">
      <c r="A130" s="112" t="s">
        <v>322</v>
      </c>
      <c r="B130" s="133"/>
      <c r="C130" s="133"/>
      <c r="D130" s="133"/>
      <c r="E130" s="133"/>
      <c r="F130" s="133"/>
      <c r="G130" s="133"/>
      <c r="H130" s="133"/>
      <c r="I130" s="134"/>
      <c r="J130" s="135"/>
    </row>
    <row r="131" spans="1:10" s="136" customFormat="1">
      <c r="A131" s="112" t="s">
        <v>53</v>
      </c>
      <c r="B131" s="133"/>
      <c r="C131" s="133"/>
      <c r="D131" s="133"/>
      <c r="E131" s="133"/>
      <c r="F131" s="133"/>
      <c r="G131" s="133"/>
      <c r="H131" s="133"/>
      <c r="I131" s="134"/>
      <c r="J131" s="135"/>
    </row>
    <row r="132" spans="1:10">
      <c r="A132" s="111" t="s">
        <v>82</v>
      </c>
      <c r="B132" s="111" t="s">
        <v>83</v>
      </c>
      <c r="C132" s="111" t="s">
        <v>323</v>
      </c>
      <c r="D132" s="111" t="s">
        <v>41</v>
      </c>
      <c r="E132" s="111" t="s">
        <v>42</v>
      </c>
      <c r="F132" s="111" t="s">
        <v>63</v>
      </c>
      <c r="G132" s="111" t="s">
        <v>94</v>
      </c>
      <c r="H132" s="111" t="s">
        <v>64</v>
      </c>
      <c r="I132" s="113">
        <v>43861</v>
      </c>
      <c r="J132" s="115">
        <v>5</v>
      </c>
    </row>
    <row r="133" spans="1:10">
      <c r="A133" s="111" t="s">
        <v>82</v>
      </c>
      <c r="B133" s="111" t="s">
        <v>83</v>
      </c>
      <c r="C133" s="111" t="s">
        <v>324</v>
      </c>
      <c r="D133" s="111" t="s">
        <v>41</v>
      </c>
      <c r="E133" s="111" t="s">
        <v>42</v>
      </c>
      <c r="F133" s="111" t="s">
        <v>63</v>
      </c>
      <c r="G133" s="111" t="s">
        <v>94</v>
      </c>
      <c r="H133" s="111" t="s">
        <v>64</v>
      </c>
      <c r="I133" s="113">
        <v>44165</v>
      </c>
      <c r="J133" s="115">
        <v>50</v>
      </c>
    </row>
    <row r="134" spans="1:10">
      <c r="A134" s="123" t="s">
        <v>82</v>
      </c>
      <c r="B134" s="123" t="s">
        <v>40</v>
      </c>
      <c r="C134" s="123" t="s">
        <v>40</v>
      </c>
      <c r="D134" s="123" t="s">
        <v>40</v>
      </c>
      <c r="E134" s="123" t="s">
        <v>40</v>
      </c>
      <c r="F134" s="123" t="s">
        <v>40</v>
      </c>
      <c r="G134" s="123" t="s">
        <v>40</v>
      </c>
      <c r="H134" s="123" t="s">
        <v>40</v>
      </c>
      <c r="I134" s="124"/>
      <c r="J134" s="125">
        <v>55</v>
      </c>
    </row>
    <row r="135" spans="1:10" s="136" customFormat="1">
      <c r="A135" s="133"/>
      <c r="B135" s="133"/>
      <c r="C135" s="133"/>
      <c r="D135" s="133"/>
      <c r="E135" s="133"/>
      <c r="F135" s="133"/>
      <c r="G135" s="133"/>
      <c r="H135" s="133"/>
      <c r="I135" s="134"/>
      <c r="J135" s="135"/>
    </row>
    <row r="136" spans="1:10" s="136" customFormat="1">
      <c r="A136" s="112" t="s">
        <v>325</v>
      </c>
      <c r="B136" s="133"/>
      <c r="C136" s="133"/>
      <c r="D136" s="133"/>
      <c r="E136" s="133"/>
      <c r="F136" s="133"/>
      <c r="G136" s="133"/>
      <c r="H136" s="133"/>
      <c r="I136" s="134"/>
      <c r="J136" s="135"/>
    </row>
    <row r="137" spans="1:10" s="136" customFormat="1">
      <c r="A137" s="112" t="s">
        <v>53</v>
      </c>
      <c r="B137" s="133"/>
      <c r="C137" s="133"/>
      <c r="D137" s="133"/>
      <c r="E137" s="133"/>
      <c r="F137" s="133"/>
      <c r="G137" s="133"/>
      <c r="H137" s="133"/>
      <c r="I137" s="134"/>
      <c r="J137" s="135"/>
    </row>
    <row r="138" spans="1:10">
      <c r="A138" s="111" t="s">
        <v>84</v>
      </c>
      <c r="B138" s="111" t="s">
        <v>85</v>
      </c>
      <c r="C138" s="111" t="s">
        <v>130</v>
      </c>
      <c r="D138" s="111" t="s">
        <v>41</v>
      </c>
      <c r="E138" s="111" t="s">
        <v>42</v>
      </c>
      <c r="F138" s="111" t="s">
        <v>61</v>
      </c>
      <c r="G138" s="111" t="s">
        <v>40</v>
      </c>
      <c r="H138" s="111" t="s">
        <v>98</v>
      </c>
      <c r="I138" s="113">
        <v>44070</v>
      </c>
      <c r="J138" s="115">
        <v>10000</v>
      </c>
    </row>
    <row r="139" spans="1:10">
      <c r="A139" s="111" t="s">
        <v>84</v>
      </c>
      <c r="B139" s="111" t="s">
        <v>85</v>
      </c>
      <c r="C139" s="111" t="s">
        <v>97</v>
      </c>
      <c r="D139" s="111" t="s">
        <v>41</v>
      </c>
      <c r="E139" s="111" t="s">
        <v>42</v>
      </c>
      <c r="F139" s="111" t="s">
        <v>61</v>
      </c>
      <c r="G139" s="111" t="s">
        <v>40</v>
      </c>
      <c r="H139" s="111" t="s">
        <v>98</v>
      </c>
      <c r="I139" s="113">
        <v>44091</v>
      </c>
      <c r="J139" s="115">
        <v>4241.6000000000004</v>
      </c>
    </row>
    <row r="140" spans="1:10">
      <c r="A140" s="123" t="s">
        <v>84</v>
      </c>
      <c r="B140" s="123" t="s">
        <v>40</v>
      </c>
      <c r="C140" s="123" t="s">
        <v>40</v>
      </c>
      <c r="D140" s="123" t="s">
        <v>40</v>
      </c>
      <c r="E140" s="123" t="s">
        <v>40</v>
      </c>
      <c r="F140" s="123" t="s">
        <v>40</v>
      </c>
      <c r="G140" s="123" t="s">
        <v>40</v>
      </c>
      <c r="H140" s="123" t="s">
        <v>40</v>
      </c>
      <c r="I140" s="124"/>
      <c r="J140" s="125">
        <v>14241.6</v>
      </c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 s="112" t="s">
        <v>326</v>
      </c>
      <c r="B142"/>
      <c r="C142"/>
      <c r="D142"/>
      <c r="E142"/>
      <c r="F142"/>
      <c r="G142"/>
      <c r="H142"/>
      <c r="I142"/>
      <c r="J142"/>
    </row>
    <row r="143" spans="1:10">
      <c r="A143" s="112" t="s">
        <v>53</v>
      </c>
      <c r="B143"/>
      <c r="C143"/>
      <c r="D143"/>
      <c r="E143"/>
      <c r="F143"/>
      <c r="G143"/>
      <c r="H143"/>
      <c r="I143"/>
      <c r="J143"/>
    </row>
    <row r="144" spans="1:10">
      <c r="A144" s="128">
        <v>18490424</v>
      </c>
      <c r="B144" s="123" t="s">
        <v>88</v>
      </c>
      <c r="C144" s="123"/>
      <c r="D144" s="123"/>
      <c r="E144" s="123"/>
      <c r="F144" s="123"/>
      <c r="G144" s="123"/>
      <c r="H144" s="123"/>
      <c r="I144" s="123"/>
      <c r="J144" s="125">
        <v>797554.49</v>
      </c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 s="112" t="s">
        <v>327</v>
      </c>
      <c r="B146"/>
      <c r="C146"/>
      <c r="D146"/>
      <c r="E146"/>
      <c r="F146"/>
      <c r="G146"/>
      <c r="H146"/>
      <c r="I146"/>
      <c r="J146"/>
    </row>
    <row r="147" spans="1:10">
      <c r="A147" s="112" t="s">
        <v>53</v>
      </c>
      <c r="B147"/>
      <c r="C147"/>
      <c r="D147"/>
      <c r="E147"/>
      <c r="F147"/>
      <c r="G147"/>
      <c r="H147"/>
      <c r="I147"/>
      <c r="J147"/>
    </row>
    <row r="148" spans="1:10">
      <c r="A148" s="128">
        <v>18490425</v>
      </c>
      <c r="B148" s="123" t="s">
        <v>89</v>
      </c>
      <c r="C148" s="123"/>
      <c r="D148" s="123"/>
      <c r="E148" s="123"/>
      <c r="F148" s="123"/>
      <c r="G148" s="123"/>
      <c r="H148" s="123"/>
      <c r="I148" s="123"/>
      <c r="J148" s="125">
        <v>-7304.01</v>
      </c>
    </row>
  </sheetData>
  <pageMargins left="0.7" right="0.7" top="0.75" bottom="0.75" header="0.3" footer="0.3"/>
  <customProperties>
    <customPr name="_pios_id" r:id="rId1"/>
  </customPropertie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2"/>
  <sheetViews>
    <sheetView zoomScale="80" zoomScaleNormal="80" workbookViewId="0">
      <pane xSplit="1" ySplit="5" topLeftCell="B108" activePane="bottomRight" state="frozen"/>
      <selection activeCell="C14" sqref="C14"/>
      <selection pane="topRight" activeCell="C14" sqref="C14"/>
      <selection pane="bottomLeft" activeCell="C14" sqref="C14"/>
      <selection pane="bottomRight" activeCell="P228" sqref="P228"/>
    </sheetView>
  </sheetViews>
  <sheetFormatPr defaultRowHeight="15"/>
  <cols>
    <col min="1" max="1" width="27" customWidth="1"/>
    <col min="2" max="2" width="35.85546875" bestFit="1" customWidth="1"/>
    <col min="3" max="3" width="34.28515625" customWidth="1"/>
    <col min="4" max="4" width="16.42578125" bestFit="1" customWidth="1"/>
    <col min="5" max="5" width="17.7109375" customWidth="1"/>
    <col min="6" max="6" width="17.7109375" bestFit="1" customWidth="1"/>
    <col min="7" max="7" width="23.5703125" bestFit="1" customWidth="1"/>
    <col min="8" max="8" width="13.140625" bestFit="1" customWidth="1"/>
    <col min="9" max="9" width="30.7109375" customWidth="1"/>
    <col min="10" max="10" width="13.5703125" bestFit="1" customWidth="1"/>
    <col min="11" max="11" width="14.85546875" bestFit="1" customWidth="1"/>
    <col min="12" max="13" width="11.140625" bestFit="1" customWidth="1"/>
    <col min="14" max="14" width="10.140625" bestFit="1" customWidth="1"/>
  </cols>
  <sheetData>
    <row r="2" spans="1:16">
      <c r="A2" t="s">
        <v>250</v>
      </c>
    </row>
    <row r="4" spans="1:16" ht="15.75">
      <c r="C4" s="97" t="s">
        <v>45</v>
      </c>
      <c r="D4" s="98"/>
    </row>
    <row r="5" spans="1:16" ht="15.75">
      <c r="A5" t="s">
        <v>46</v>
      </c>
      <c r="D5" t="s">
        <v>47</v>
      </c>
      <c r="E5" s="97" t="s">
        <v>48</v>
      </c>
      <c r="F5" s="97" t="s">
        <v>17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>
      <c r="A6" s="111" t="s">
        <v>74</v>
      </c>
      <c r="B6" s="111" t="s">
        <v>75</v>
      </c>
      <c r="D6" s="100">
        <f>K40</f>
        <v>9628.1</v>
      </c>
      <c r="E6" s="100"/>
      <c r="F6" s="100">
        <f>D6</f>
        <v>9628.1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>
      <c r="A7" s="111" t="s">
        <v>76</v>
      </c>
      <c r="B7" s="111" t="s">
        <v>77</v>
      </c>
      <c r="D7" s="100">
        <f>K46</f>
        <v>9500</v>
      </c>
      <c r="E7" s="100"/>
      <c r="F7" s="100">
        <f t="shared" ref="F7:F13" si="0">D7</f>
        <v>9500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111" t="s">
        <v>70</v>
      </c>
      <c r="B8" s="111" t="s">
        <v>78</v>
      </c>
      <c r="D8" s="100">
        <f>K96</f>
        <v>2435447.35</v>
      </c>
      <c r="E8" s="100"/>
      <c r="F8" s="100">
        <f t="shared" si="0"/>
        <v>2435447.35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111" t="s">
        <v>79</v>
      </c>
      <c r="B9" s="111" t="s">
        <v>80</v>
      </c>
      <c r="D9" s="100">
        <f>K146</f>
        <v>741</v>
      </c>
      <c r="E9" s="100"/>
      <c r="F9" s="100">
        <f t="shared" si="0"/>
        <v>741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111" t="s">
        <v>72</v>
      </c>
      <c r="B10" s="111" t="s">
        <v>81</v>
      </c>
      <c r="D10" s="100">
        <f>K178</f>
        <v>376953.94</v>
      </c>
      <c r="F10" s="100">
        <f t="shared" si="0"/>
        <v>376953.94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111" t="s">
        <v>82</v>
      </c>
      <c r="B11" s="111" t="s">
        <v>83</v>
      </c>
      <c r="D11" s="100">
        <f>K195</f>
        <v>187.25</v>
      </c>
      <c r="F11" s="100">
        <f t="shared" si="0"/>
        <v>187.25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111" t="s">
        <v>84</v>
      </c>
      <c r="B12" s="111" t="s">
        <v>85</v>
      </c>
      <c r="D12" s="100">
        <f>K208</f>
        <v>367723.73</v>
      </c>
      <c r="E12" s="100"/>
      <c r="F12" s="100">
        <f t="shared" si="0"/>
        <v>367723.73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111" t="s">
        <v>86</v>
      </c>
      <c r="B13" s="111" t="s">
        <v>87</v>
      </c>
      <c r="D13" s="100">
        <f>K214</f>
        <v>-20</v>
      </c>
      <c r="E13" s="100"/>
      <c r="F13" s="100">
        <f t="shared" si="0"/>
        <v>-20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5.75">
      <c r="A15" s="129">
        <v>18490424</v>
      </c>
      <c r="B15" t="s">
        <v>88</v>
      </c>
      <c r="D15" s="100">
        <f>K218</f>
        <v>1392956.47</v>
      </c>
      <c r="E15" s="119">
        <v>0.48546088037267432</v>
      </c>
      <c r="F15" s="100">
        <f>D15*E15</f>
        <v>676225.87424701266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>
      <c r="A16" s="129">
        <v>18490424</v>
      </c>
      <c r="B16" t="s">
        <v>89</v>
      </c>
      <c r="D16" s="117">
        <f>K222</f>
        <v>-11686.96</v>
      </c>
      <c r="E16" s="119">
        <v>0.48546088037267432</v>
      </c>
      <c r="F16" s="117">
        <f>D16*E16</f>
        <v>-5673.5618904802295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99" t="s">
        <v>17</v>
      </c>
      <c r="B17" s="99"/>
      <c r="C17" s="99"/>
      <c r="D17" s="118">
        <f>SUM(D6:D16)</f>
        <v>4581430.88</v>
      </c>
      <c r="E17" s="100"/>
      <c r="F17" s="118">
        <f>SUM(F6:F16)</f>
        <v>3870713.6823565327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20" spans="1:16" ht="15.75">
      <c r="D20" s="101"/>
      <c r="E20" s="102"/>
      <c r="F20" s="103" t="s">
        <v>39</v>
      </c>
    </row>
    <row r="21" spans="1:16" ht="15.75">
      <c r="D21" s="101"/>
      <c r="E21" s="102"/>
      <c r="F21" s="103" t="s">
        <v>31</v>
      </c>
    </row>
    <row r="22" spans="1:16" ht="15.75">
      <c r="D22" s="101"/>
      <c r="E22" s="104" t="s">
        <v>24</v>
      </c>
      <c r="F22" s="104" t="s">
        <v>24</v>
      </c>
    </row>
    <row r="23" spans="1:16" ht="15.75">
      <c r="D23" s="105" t="s">
        <v>38</v>
      </c>
      <c r="E23" s="106">
        <f>K80+K88+K94+K95</f>
        <v>2304250</v>
      </c>
      <c r="F23" s="106">
        <f>F6+F7+F8+F9-E23</f>
        <v>151066.45000000019</v>
      </c>
    </row>
    <row r="24" spans="1:16" ht="15.75">
      <c r="D24" s="105" t="s">
        <v>37</v>
      </c>
      <c r="E24" s="106">
        <f>K167+K168+K173+K174+K176+K177+K183+K184</f>
        <v>-121750</v>
      </c>
      <c r="F24" s="106">
        <f>F10+F11-E24</f>
        <v>498891.19</v>
      </c>
    </row>
    <row r="25" spans="1:16">
      <c r="D25" s="107"/>
      <c r="E25" s="101"/>
      <c r="F25" s="101"/>
    </row>
    <row r="26" spans="1:16" ht="15.75">
      <c r="D26" s="105" t="s">
        <v>36</v>
      </c>
      <c r="E26" s="106">
        <v>0</v>
      </c>
      <c r="F26" s="106">
        <f>F12+F13+F15+F16</f>
        <v>1038256.0423565324</v>
      </c>
    </row>
    <row r="27" spans="1:16" ht="15.75">
      <c r="D27" s="105" t="s">
        <v>35</v>
      </c>
      <c r="E27" s="106"/>
      <c r="F27" s="120">
        <v>602998.53139213356</v>
      </c>
    </row>
    <row r="28" spans="1:16" ht="15.75">
      <c r="D28" s="105" t="s">
        <v>34</v>
      </c>
      <c r="E28" s="106"/>
      <c r="F28" s="120">
        <v>435257.51096439885</v>
      </c>
    </row>
    <row r="29" spans="1:16" ht="15.75">
      <c r="D29" s="105"/>
      <c r="E29" s="106"/>
      <c r="F29" s="106"/>
    </row>
    <row r="30" spans="1:16">
      <c r="D30" s="107"/>
      <c r="E30" s="101"/>
      <c r="F30" s="101"/>
    </row>
    <row r="31" spans="1:16" ht="15.75">
      <c r="D31" s="105" t="s">
        <v>33</v>
      </c>
      <c r="E31" s="108">
        <f>E23+E27</f>
        <v>2304250</v>
      </c>
      <c r="F31" s="108">
        <f>F23+F27</f>
        <v>754064.98139213375</v>
      </c>
    </row>
    <row r="32" spans="1:16" ht="15.75">
      <c r="D32" s="105" t="s">
        <v>32</v>
      </c>
      <c r="E32" s="109">
        <f>E24+E28</f>
        <v>-121750</v>
      </c>
      <c r="F32" s="109">
        <f>F24+F28</f>
        <v>934148.70096439891</v>
      </c>
    </row>
    <row r="33" spans="1:11" ht="16.5" thickBot="1">
      <c r="D33" s="105" t="s">
        <v>52</v>
      </c>
      <c r="E33" s="110">
        <f>SUM(E31:E32)</f>
        <v>2182500</v>
      </c>
      <c r="F33" s="110">
        <f>SUM(F31:F32)</f>
        <v>1688213.6823565327</v>
      </c>
    </row>
    <row r="34" spans="1:11" ht="15.75" thickTop="1"/>
    <row r="35" spans="1:11">
      <c r="A35" s="112" t="s">
        <v>242</v>
      </c>
      <c r="B35" s="111"/>
      <c r="C35" s="111"/>
      <c r="D35" s="111"/>
      <c r="E35" s="111"/>
      <c r="F35" s="111"/>
      <c r="G35" s="111"/>
      <c r="H35" s="111"/>
    </row>
    <row r="36" spans="1:11">
      <c r="A36" s="112" t="s">
        <v>53</v>
      </c>
      <c r="B36" s="111"/>
      <c r="C36" s="111"/>
      <c r="D36" s="111"/>
      <c r="E36" s="111"/>
      <c r="F36" s="111"/>
      <c r="G36" s="111"/>
      <c r="H36" s="111"/>
    </row>
    <row r="37" spans="1:11" ht="30">
      <c r="A37" s="121" t="s">
        <v>44</v>
      </c>
      <c r="B37" s="121" t="s">
        <v>90</v>
      </c>
      <c r="C37" s="121" t="s">
        <v>54</v>
      </c>
      <c r="D37" s="121" t="s">
        <v>55</v>
      </c>
      <c r="E37" s="121" t="s">
        <v>56</v>
      </c>
      <c r="F37" s="122" t="s">
        <v>57</v>
      </c>
      <c r="G37" s="121" t="s">
        <v>91</v>
      </c>
      <c r="H37" s="122" t="s">
        <v>58</v>
      </c>
      <c r="I37" s="121" t="s">
        <v>92</v>
      </c>
      <c r="J37" s="121" t="s">
        <v>59</v>
      </c>
      <c r="K37" s="121" t="s">
        <v>60</v>
      </c>
    </row>
    <row r="38" spans="1:11">
      <c r="A38" s="111" t="s">
        <v>74</v>
      </c>
      <c r="B38" s="111" t="s">
        <v>75</v>
      </c>
      <c r="C38" s="111" t="s">
        <v>93</v>
      </c>
      <c r="D38" s="111" t="s">
        <v>41</v>
      </c>
      <c r="E38" s="111" t="s">
        <v>42</v>
      </c>
      <c r="F38" s="111" t="s">
        <v>63</v>
      </c>
      <c r="G38" s="111" t="s">
        <v>94</v>
      </c>
      <c r="H38" s="111" t="s">
        <v>64</v>
      </c>
      <c r="I38" s="111" t="s">
        <v>95</v>
      </c>
      <c r="J38" s="113">
        <v>43496</v>
      </c>
      <c r="K38" s="115">
        <v>739.41</v>
      </c>
    </row>
    <row r="39" spans="1:11">
      <c r="A39" s="111" t="s">
        <v>74</v>
      </c>
      <c r="B39" s="111" t="s">
        <v>75</v>
      </c>
      <c r="C39" s="111" t="s">
        <v>43</v>
      </c>
      <c r="D39" s="111" t="s">
        <v>41</v>
      </c>
      <c r="E39" s="111" t="s">
        <v>42</v>
      </c>
      <c r="F39" s="111" t="s">
        <v>61</v>
      </c>
      <c r="G39" s="111" t="s">
        <v>40</v>
      </c>
      <c r="H39" s="111" t="s">
        <v>62</v>
      </c>
      <c r="I39" s="111" t="s">
        <v>96</v>
      </c>
      <c r="J39" s="113">
        <v>43531</v>
      </c>
      <c r="K39" s="115">
        <v>8888.69</v>
      </c>
    </row>
    <row r="40" spans="1:11">
      <c r="A40" s="123" t="s">
        <v>74</v>
      </c>
      <c r="B40" s="123" t="s">
        <v>40</v>
      </c>
      <c r="C40" s="123" t="s">
        <v>40</v>
      </c>
      <c r="D40" s="123" t="s">
        <v>40</v>
      </c>
      <c r="E40" s="123" t="s">
        <v>40</v>
      </c>
      <c r="F40" s="123" t="s">
        <v>40</v>
      </c>
      <c r="G40" s="123" t="s">
        <v>40</v>
      </c>
      <c r="H40" s="123" t="s">
        <v>40</v>
      </c>
      <c r="I40" s="123" t="s">
        <v>40</v>
      </c>
      <c r="J40" s="124"/>
      <c r="K40" s="125">
        <v>9628.1</v>
      </c>
    </row>
    <row r="42" spans="1:11">
      <c r="A42" s="112" t="s">
        <v>243</v>
      </c>
      <c r="B42" s="111"/>
      <c r="C42" s="111"/>
      <c r="D42" s="111"/>
      <c r="E42" s="111"/>
      <c r="F42" s="111"/>
      <c r="G42" s="111"/>
      <c r="H42" s="111"/>
    </row>
    <row r="43" spans="1:11">
      <c r="A43" s="112" t="s">
        <v>53</v>
      </c>
      <c r="B43" s="111"/>
      <c r="C43" s="111"/>
      <c r="D43" s="111"/>
      <c r="E43" s="111"/>
      <c r="F43" s="111"/>
      <c r="G43" s="111"/>
      <c r="H43" s="111"/>
    </row>
    <row r="44" spans="1:11" ht="30">
      <c r="A44" s="121" t="s">
        <v>44</v>
      </c>
      <c r="B44" s="121" t="s">
        <v>90</v>
      </c>
      <c r="C44" s="121" t="s">
        <v>54</v>
      </c>
      <c r="D44" s="121" t="s">
        <v>55</v>
      </c>
      <c r="E44" s="121" t="s">
        <v>56</v>
      </c>
      <c r="F44" s="122" t="s">
        <v>57</v>
      </c>
      <c r="G44" s="121" t="s">
        <v>91</v>
      </c>
      <c r="H44" s="122" t="s">
        <v>58</v>
      </c>
      <c r="I44" s="121" t="s">
        <v>92</v>
      </c>
      <c r="J44" s="121" t="s">
        <v>59</v>
      </c>
      <c r="K44" s="121" t="s">
        <v>60</v>
      </c>
    </row>
    <row r="45" spans="1:11">
      <c r="A45" s="111" t="s">
        <v>76</v>
      </c>
      <c r="B45" s="111" t="s">
        <v>77</v>
      </c>
      <c r="C45" s="111" t="s">
        <v>97</v>
      </c>
      <c r="D45" s="111" t="s">
        <v>41</v>
      </c>
      <c r="E45" s="111" t="s">
        <v>42</v>
      </c>
      <c r="F45" s="111" t="s">
        <v>61</v>
      </c>
      <c r="G45" s="111" t="s">
        <v>40</v>
      </c>
      <c r="H45" s="111" t="s">
        <v>98</v>
      </c>
      <c r="I45" s="111" t="s">
        <v>99</v>
      </c>
      <c r="J45" s="113">
        <v>43641</v>
      </c>
      <c r="K45" s="115">
        <v>9500</v>
      </c>
    </row>
    <row r="46" spans="1:11">
      <c r="A46" s="123" t="s">
        <v>76</v>
      </c>
      <c r="B46" s="123" t="s">
        <v>40</v>
      </c>
      <c r="C46" s="123" t="s">
        <v>40</v>
      </c>
      <c r="D46" s="123" t="s">
        <v>40</v>
      </c>
      <c r="E46" s="123" t="s">
        <v>40</v>
      </c>
      <c r="F46" s="123" t="s">
        <v>40</v>
      </c>
      <c r="G46" s="123" t="s">
        <v>40</v>
      </c>
      <c r="H46" s="123" t="s">
        <v>40</v>
      </c>
      <c r="I46" s="123" t="s">
        <v>40</v>
      </c>
      <c r="J46" s="124"/>
      <c r="K46" s="125">
        <v>9500</v>
      </c>
    </row>
    <row r="48" spans="1:11">
      <c r="A48" s="112" t="s">
        <v>244</v>
      </c>
      <c r="B48" s="111"/>
      <c r="C48" s="111"/>
      <c r="D48" s="111"/>
      <c r="E48" s="111"/>
      <c r="F48" s="111"/>
      <c r="G48" s="111"/>
      <c r="H48" s="111"/>
    </row>
    <row r="49" spans="1:11">
      <c r="A49" s="112" t="s">
        <v>53</v>
      </c>
      <c r="B49" s="111"/>
      <c r="C49" s="111"/>
      <c r="D49" s="111"/>
      <c r="E49" s="111"/>
      <c r="F49" s="111"/>
      <c r="G49" s="111"/>
      <c r="H49" s="111"/>
    </row>
    <row r="50" spans="1:11" ht="30">
      <c r="A50" s="121" t="s">
        <v>44</v>
      </c>
      <c r="B50" s="121" t="s">
        <v>90</v>
      </c>
      <c r="C50" s="121" t="s">
        <v>54</v>
      </c>
      <c r="D50" s="121" t="s">
        <v>55</v>
      </c>
      <c r="E50" s="121" t="s">
        <v>56</v>
      </c>
      <c r="F50" s="122" t="s">
        <v>57</v>
      </c>
      <c r="G50" s="121" t="s">
        <v>91</v>
      </c>
      <c r="H50" s="122" t="s">
        <v>58</v>
      </c>
      <c r="I50" s="121" t="s">
        <v>92</v>
      </c>
      <c r="J50" s="121" t="s">
        <v>59</v>
      </c>
      <c r="K50" s="121" t="s">
        <v>60</v>
      </c>
    </row>
    <row r="51" spans="1:11">
      <c r="A51" s="111" t="s">
        <v>70</v>
      </c>
      <c r="B51" s="111" t="s">
        <v>78</v>
      </c>
      <c r="C51" s="111" t="s">
        <v>100</v>
      </c>
      <c r="D51" s="111" t="s">
        <v>41</v>
      </c>
      <c r="E51" s="111" t="s">
        <v>42</v>
      </c>
      <c r="F51" s="111" t="s">
        <v>61</v>
      </c>
      <c r="G51" s="111" t="s">
        <v>40</v>
      </c>
      <c r="H51" s="111" t="s">
        <v>101</v>
      </c>
      <c r="I51" s="111" t="s">
        <v>102</v>
      </c>
      <c r="J51" s="113">
        <v>43487</v>
      </c>
      <c r="K51" s="115">
        <v>3300</v>
      </c>
    </row>
    <row r="52" spans="1:11">
      <c r="A52" s="111" t="s">
        <v>70</v>
      </c>
      <c r="B52" s="111" t="s">
        <v>78</v>
      </c>
      <c r="C52" s="111" t="s">
        <v>104</v>
      </c>
      <c r="D52" s="111" t="s">
        <v>41</v>
      </c>
      <c r="E52" s="111" t="s">
        <v>42</v>
      </c>
      <c r="F52" s="111" t="s">
        <v>61</v>
      </c>
      <c r="G52" s="111" t="s">
        <v>40</v>
      </c>
      <c r="H52" s="111" t="s">
        <v>105</v>
      </c>
      <c r="I52" s="111" t="s">
        <v>106</v>
      </c>
      <c r="J52" s="113">
        <v>43507</v>
      </c>
      <c r="K52" s="115">
        <v>10000</v>
      </c>
    </row>
    <row r="53" spans="1:11">
      <c r="A53" s="111" t="s">
        <v>70</v>
      </c>
      <c r="B53" s="111" t="s">
        <v>78</v>
      </c>
      <c r="C53" s="111" t="s">
        <v>110</v>
      </c>
      <c r="D53" s="111" t="s">
        <v>41</v>
      </c>
      <c r="E53" s="111" t="s">
        <v>42</v>
      </c>
      <c r="F53" s="111" t="s">
        <v>61</v>
      </c>
      <c r="G53" s="111" t="s">
        <v>40</v>
      </c>
      <c r="H53" s="111" t="s">
        <v>62</v>
      </c>
      <c r="I53" s="111" t="s">
        <v>96</v>
      </c>
      <c r="J53" s="113">
        <v>43567</v>
      </c>
      <c r="K53" s="115">
        <v>3818.39</v>
      </c>
    </row>
    <row r="54" spans="1:11">
      <c r="A54" s="111" t="s">
        <v>70</v>
      </c>
      <c r="B54" s="111" t="s">
        <v>78</v>
      </c>
      <c r="C54" s="111" t="s">
        <v>112</v>
      </c>
      <c r="D54" s="111" t="s">
        <v>41</v>
      </c>
      <c r="E54" s="111" t="s">
        <v>42</v>
      </c>
      <c r="F54" s="111" t="s">
        <v>61</v>
      </c>
      <c r="G54" s="111" t="s">
        <v>40</v>
      </c>
      <c r="H54" s="111" t="s">
        <v>98</v>
      </c>
      <c r="I54" s="111" t="s">
        <v>99</v>
      </c>
      <c r="J54" s="113">
        <v>43591</v>
      </c>
      <c r="K54" s="115">
        <v>1315.75</v>
      </c>
    </row>
    <row r="55" spans="1:11">
      <c r="A55" s="111" t="s">
        <v>70</v>
      </c>
      <c r="B55" s="111" t="s">
        <v>78</v>
      </c>
      <c r="C55" s="111" t="s">
        <v>97</v>
      </c>
      <c r="D55" s="111" t="s">
        <v>41</v>
      </c>
      <c r="E55" s="111" t="s">
        <v>42</v>
      </c>
      <c r="F55" s="111" t="s">
        <v>61</v>
      </c>
      <c r="G55" s="111" t="s">
        <v>40</v>
      </c>
      <c r="H55" s="111" t="s">
        <v>98</v>
      </c>
      <c r="I55" s="111" t="s">
        <v>99</v>
      </c>
      <c r="J55" s="113">
        <v>43593</v>
      </c>
      <c r="K55" s="115">
        <v>3055.7</v>
      </c>
    </row>
    <row r="56" spans="1:11">
      <c r="A56" s="111" t="s">
        <v>70</v>
      </c>
      <c r="B56" s="111" t="s">
        <v>78</v>
      </c>
      <c r="C56" s="111" t="s">
        <v>97</v>
      </c>
      <c r="D56" s="111" t="s">
        <v>41</v>
      </c>
      <c r="E56" s="111" t="s">
        <v>42</v>
      </c>
      <c r="F56" s="111" t="s">
        <v>61</v>
      </c>
      <c r="G56" s="111" t="s">
        <v>40</v>
      </c>
      <c r="H56" s="111" t="s">
        <v>98</v>
      </c>
      <c r="I56" s="111" t="s">
        <v>99</v>
      </c>
      <c r="J56" s="113">
        <v>43599</v>
      </c>
      <c r="K56" s="115">
        <v>2489.85</v>
      </c>
    </row>
    <row r="57" spans="1:11">
      <c r="A57" s="111" t="s">
        <v>70</v>
      </c>
      <c r="B57" s="111" t="s">
        <v>78</v>
      </c>
      <c r="C57" s="111" t="s">
        <v>110</v>
      </c>
      <c r="D57" s="111" t="s">
        <v>41</v>
      </c>
      <c r="E57" s="111" t="s">
        <v>42</v>
      </c>
      <c r="F57" s="111" t="s">
        <v>61</v>
      </c>
      <c r="G57" s="111" t="s">
        <v>40</v>
      </c>
      <c r="H57" s="111" t="s">
        <v>113</v>
      </c>
      <c r="I57" s="111" t="s">
        <v>114</v>
      </c>
      <c r="J57" s="113">
        <v>43600</v>
      </c>
      <c r="K57" s="115">
        <v>5116.67</v>
      </c>
    </row>
    <row r="58" spans="1:11">
      <c r="A58" s="111" t="s">
        <v>70</v>
      </c>
      <c r="B58" s="111" t="s">
        <v>78</v>
      </c>
      <c r="C58" s="111" t="s">
        <v>97</v>
      </c>
      <c r="D58" s="111" t="s">
        <v>41</v>
      </c>
      <c r="E58" s="111" t="s">
        <v>42</v>
      </c>
      <c r="F58" s="111" t="s">
        <v>61</v>
      </c>
      <c r="G58" s="111" t="s">
        <v>40</v>
      </c>
      <c r="H58" s="111" t="s">
        <v>98</v>
      </c>
      <c r="I58" s="111" t="s">
        <v>99</v>
      </c>
      <c r="J58" s="113">
        <v>43607</v>
      </c>
      <c r="K58" s="115">
        <v>25925.84</v>
      </c>
    </row>
    <row r="59" spans="1:11">
      <c r="A59" s="111" t="s">
        <v>70</v>
      </c>
      <c r="B59" s="111" t="s">
        <v>78</v>
      </c>
      <c r="C59" s="111" t="s">
        <v>97</v>
      </c>
      <c r="D59" s="111" t="s">
        <v>41</v>
      </c>
      <c r="E59" s="111" t="s">
        <v>42</v>
      </c>
      <c r="F59" s="111" t="s">
        <v>61</v>
      </c>
      <c r="G59" s="111" t="s">
        <v>40</v>
      </c>
      <c r="H59" s="111" t="s">
        <v>98</v>
      </c>
      <c r="I59" s="111" t="s">
        <v>99</v>
      </c>
      <c r="J59" s="113">
        <v>43620</v>
      </c>
      <c r="K59" s="115">
        <v>9537.5</v>
      </c>
    </row>
    <row r="60" spans="1:11">
      <c r="A60" s="111" t="s">
        <v>70</v>
      </c>
      <c r="B60" s="111" t="s">
        <v>78</v>
      </c>
      <c r="C60" s="111" t="s">
        <v>97</v>
      </c>
      <c r="D60" s="111" t="s">
        <v>41</v>
      </c>
      <c r="E60" s="111" t="s">
        <v>42</v>
      </c>
      <c r="F60" s="111" t="s">
        <v>61</v>
      </c>
      <c r="G60" s="111" t="s">
        <v>40</v>
      </c>
      <c r="H60" s="111" t="s">
        <v>98</v>
      </c>
      <c r="I60" s="111" t="s">
        <v>99</v>
      </c>
      <c r="J60" s="113">
        <v>43682</v>
      </c>
      <c r="K60" s="115">
        <v>2026.74</v>
      </c>
    </row>
    <row r="61" spans="1:11">
      <c r="A61" s="111" t="s">
        <v>70</v>
      </c>
      <c r="B61" s="111" t="s">
        <v>78</v>
      </c>
      <c r="C61" s="111" t="s">
        <v>97</v>
      </c>
      <c r="D61" s="111" t="s">
        <v>41</v>
      </c>
      <c r="E61" s="111" t="s">
        <v>42</v>
      </c>
      <c r="F61" s="111" t="s">
        <v>61</v>
      </c>
      <c r="G61" s="111" t="s">
        <v>40</v>
      </c>
      <c r="H61" s="111" t="s">
        <v>98</v>
      </c>
      <c r="I61" s="111" t="s">
        <v>99</v>
      </c>
      <c r="J61" s="113">
        <v>43749</v>
      </c>
      <c r="K61" s="115">
        <v>1894</v>
      </c>
    </row>
    <row r="62" spans="1:11">
      <c r="A62" s="111" t="s">
        <v>70</v>
      </c>
      <c r="B62" s="111" t="s">
        <v>78</v>
      </c>
      <c r="C62" s="111" t="s">
        <v>97</v>
      </c>
      <c r="D62" s="111" t="s">
        <v>41</v>
      </c>
      <c r="E62" s="111" t="s">
        <v>42</v>
      </c>
      <c r="F62" s="111" t="s">
        <v>61</v>
      </c>
      <c r="G62" s="111" t="s">
        <v>40</v>
      </c>
      <c r="H62" s="111" t="s">
        <v>98</v>
      </c>
      <c r="I62" s="111" t="s">
        <v>99</v>
      </c>
      <c r="J62" s="113">
        <v>43753</v>
      </c>
      <c r="K62" s="115">
        <v>3377.79</v>
      </c>
    </row>
    <row r="63" spans="1:11">
      <c r="A63" s="111" t="s">
        <v>70</v>
      </c>
      <c r="B63" s="111" t="s">
        <v>78</v>
      </c>
      <c r="C63" s="111" t="s">
        <v>97</v>
      </c>
      <c r="D63" s="111" t="s">
        <v>41</v>
      </c>
      <c r="E63" s="111" t="s">
        <v>42</v>
      </c>
      <c r="F63" s="111" t="s">
        <v>61</v>
      </c>
      <c r="G63" s="111" t="s">
        <v>40</v>
      </c>
      <c r="H63" s="111" t="s">
        <v>98</v>
      </c>
      <c r="I63" s="111" t="s">
        <v>99</v>
      </c>
      <c r="J63" s="113">
        <v>43762</v>
      </c>
      <c r="K63" s="115">
        <v>-1894</v>
      </c>
    </row>
    <row r="64" spans="1:11">
      <c r="A64" s="111" t="s">
        <v>70</v>
      </c>
      <c r="B64" s="111" t="s">
        <v>78</v>
      </c>
      <c r="C64" s="111" t="s">
        <v>129</v>
      </c>
      <c r="D64" s="111" t="s">
        <v>41</v>
      </c>
      <c r="E64" s="111" t="s">
        <v>42</v>
      </c>
      <c r="F64" s="111" t="s">
        <v>61</v>
      </c>
      <c r="G64" s="111" t="s">
        <v>40</v>
      </c>
      <c r="H64" s="111" t="s">
        <v>98</v>
      </c>
      <c r="I64" s="111" t="s">
        <v>99</v>
      </c>
      <c r="J64" s="113">
        <v>43762</v>
      </c>
      <c r="K64" s="115">
        <v>2445.5500000000002</v>
      </c>
    </row>
    <row r="65" spans="1:11">
      <c r="A65" s="111" t="s">
        <v>70</v>
      </c>
      <c r="B65" s="111" t="s">
        <v>78</v>
      </c>
      <c r="C65" s="111" t="s">
        <v>130</v>
      </c>
      <c r="D65" s="111" t="s">
        <v>41</v>
      </c>
      <c r="E65" s="111" t="s">
        <v>42</v>
      </c>
      <c r="F65" s="111" t="s">
        <v>61</v>
      </c>
      <c r="G65" s="111" t="s">
        <v>40</v>
      </c>
      <c r="H65" s="111" t="s">
        <v>98</v>
      </c>
      <c r="I65" s="111" t="s">
        <v>99</v>
      </c>
      <c r="J65" s="113">
        <v>43762</v>
      </c>
      <c r="K65" s="115">
        <v>1894</v>
      </c>
    </row>
    <row r="66" spans="1:11">
      <c r="A66" s="111" t="s">
        <v>70</v>
      </c>
      <c r="B66" s="111" t="s">
        <v>78</v>
      </c>
      <c r="C66" s="111" t="s">
        <v>131</v>
      </c>
      <c r="D66" s="111" t="s">
        <v>41</v>
      </c>
      <c r="E66" s="111" t="s">
        <v>42</v>
      </c>
      <c r="F66" s="111" t="s">
        <v>61</v>
      </c>
      <c r="G66" s="111" t="s">
        <v>40</v>
      </c>
      <c r="H66" s="111" t="s">
        <v>98</v>
      </c>
      <c r="I66" s="111" t="s">
        <v>99</v>
      </c>
      <c r="J66" s="113">
        <v>43763</v>
      </c>
      <c r="K66" s="115">
        <v>1935.5</v>
      </c>
    </row>
    <row r="67" spans="1:11">
      <c r="A67" s="111" t="s">
        <v>70</v>
      </c>
      <c r="B67" s="111" t="s">
        <v>78</v>
      </c>
      <c r="C67" s="111" t="s">
        <v>97</v>
      </c>
      <c r="D67" s="111" t="s">
        <v>41</v>
      </c>
      <c r="E67" s="111" t="s">
        <v>42</v>
      </c>
      <c r="F67" s="111" t="s">
        <v>61</v>
      </c>
      <c r="G67" s="111" t="s">
        <v>40</v>
      </c>
      <c r="H67" s="111" t="s">
        <v>98</v>
      </c>
      <c r="I67" s="111" t="s">
        <v>99</v>
      </c>
      <c r="J67" s="113">
        <v>43801</v>
      </c>
      <c r="K67" s="115">
        <v>2058.9</v>
      </c>
    </row>
    <row r="68" spans="1:11">
      <c r="A68" s="111" t="s">
        <v>70</v>
      </c>
      <c r="B68" s="111" t="s">
        <v>78</v>
      </c>
      <c r="C68" s="111" t="s">
        <v>137</v>
      </c>
      <c r="D68" s="111" t="s">
        <v>41</v>
      </c>
      <c r="E68" s="111" t="s">
        <v>42</v>
      </c>
      <c r="F68" s="111" t="s">
        <v>61</v>
      </c>
      <c r="G68" s="111" t="s">
        <v>40</v>
      </c>
      <c r="H68" s="111" t="s">
        <v>138</v>
      </c>
      <c r="I68" s="111" t="s">
        <v>139</v>
      </c>
      <c r="J68" s="113">
        <v>43822</v>
      </c>
      <c r="K68" s="115">
        <v>18000</v>
      </c>
    </row>
    <row r="69" spans="1:11">
      <c r="A69" s="111" t="s">
        <v>70</v>
      </c>
      <c r="B69" s="111" t="s">
        <v>78</v>
      </c>
      <c r="C69" s="111" t="s">
        <v>140</v>
      </c>
      <c r="D69" s="111" t="s">
        <v>41</v>
      </c>
      <c r="E69" s="111" t="s">
        <v>42</v>
      </c>
      <c r="F69" s="111" t="s">
        <v>61</v>
      </c>
      <c r="G69" s="111" t="s">
        <v>40</v>
      </c>
      <c r="H69" s="111" t="s">
        <v>141</v>
      </c>
      <c r="I69" s="111" t="s">
        <v>139</v>
      </c>
      <c r="J69" s="113">
        <v>43822</v>
      </c>
      <c r="K69" s="115">
        <v>20000</v>
      </c>
    </row>
    <row r="70" spans="1:11">
      <c r="A70" s="111" t="s">
        <v>70</v>
      </c>
      <c r="B70" s="111" t="s">
        <v>78</v>
      </c>
      <c r="C70" s="111" t="s">
        <v>97</v>
      </c>
      <c r="D70" s="111" t="s">
        <v>41</v>
      </c>
      <c r="E70" s="111" t="s">
        <v>42</v>
      </c>
      <c r="F70" s="111" t="s">
        <v>61</v>
      </c>
      <c r="G70" s="111" t="s">
        <v>40</v>
      </c>
      <c r="H70" s="111" t="s">
        <v>98</v>
      </c>
      <c r="I70" s="111" t="s">
        <v>99</v>
      </c>
      <c r="J70" s="113">
        <v>43823</v>
      </c>
      <c r="K70" s="115">
        <v>4325</v>
      </c>
    </row>
    <row r="71" spans="1:11">
      <c r="A71" s="111" t="s">
        <v>70</v>
      </c>
      <c r="B71" s="111" t="s">
        <v>78</v>
      </c>
      <c r="C71" s="111" t="s">
        <v>103</v>
      </c>
      <c r="D71" s="111" t="s">
        <v>41</v>
      </c>
      <c r="E71" s="111" t="s">
        <v>42</v>
      </c>
      <c r="F71" s="111" t="s">
        <v>63</v>
      </c>
      <c r="G71" s="111" t="s">
        <v>94</v>
      </c>
      <c r="H71" s="111" t="s">
        <v>64</v>
      </c>
      <c r="I71" s="111" t="s">
        <v>95</v>
      </c>
      <c r="J71" s="113">
        <v>43496</v>
      </c>
      <c r="K71" s="115">
        <v>765.09</v>
      </c>
    </row>
    <row r="72" spans="1:11">
      <c r="A72" s="111" t="s">
        <v>70</v>
      </c>
      <c r="B72" s="111" t="s">
        <v>78</v>
      </c>
      <c r="C72" s="111" t="s">
        <v>107</v>
      </c>
      <c r="D72" s="111" t="s">
        <v>41</v>
      </c>
      <c r="E72" s="111" t="s">
        <v>42</v>
      </c>
      <c r="F72" s="111" t="s">
        <v>63</v>
      </c>
      <c r="G72" s="111" t="s">
        <v>94</v>
      </c>
      <c r="H72" s="111" t="s">
        <v>64</v>
      </c>
      <c r="I72" s="111" t="s">
        <v>95</v>
      </c>
      <c r="J72" s="113">
        <v>43524</v>
      </c>
      <c r="K72" s="115">
        <v>800</v>
      </c>
    </row>
    <row r="73" spans="1:11">
      <c r="A73" s="111" t="s">
        <v>70</v>
      </c>
      <c r="B73" s="111" t="s">
        <v>78</v>
      </c>
      <c r="C73" s="111" t="s">
        <v>108</v>
      </c>
      <c r="D73" s="111" t="s">
        <v>41</v>
      </c>
      <c r="E73" s="111" t="s">
        <v>42</v>
      </c>
      <c r="F73" s="111" t="s">
        <v>63</v>
      </c>
      <c r="G73" s="111" t="s">
        <v>94</v>
      </c>
      <c r="H73" s="111" t="s">
        <v>64</v>
      </c>
      <c r="I73" s="111" t="s">
        <v>95</v>
      </c>
      <c r="J73" s="113">
        <v>43555</v>
      </c>
      <c r="K73" s="115">
        <v>1000</v>
      </c>
    </row>
    <row r="74" spans="1:11">
      <c r="A74" s="111" t="s">
        <v>70</v>
      </c>
      <c r="B74" s="111" t="s">
        <v>78</v>
      </c>
      <c r="C74" s="111" t="s">
        <v>109</v>
      </c>
      <c r="D74" s="111" t="s">
        <v>41</v>
      </c>
      <c r="E74" s="111" t="s">
        <v>42</v>
      </c>
      <c r="F74" s="111" t="s">
        <v>63</v>
      </c>
      <c r="G74" s="111" t="s">
        <v>94</v>
      </c>
      <c r="H74" s="111" t="s">
        <v>64</v>
      </c>
      <c r="I74" s="111" t="s">
        <v>95</v>
      </c>
      <c r="J74" s="113">
        <v>43555</v>
      </c>
      <c r="K74" s="115">
        <v>386.05</v>
      </c>
    </row>
    <row r="75" spans="1:11">
      <c r="A75" s="111" t="s">
        <v>70</v>
      </c>
      <c r="B75" s="111" t="s">
        <v>78</v>
      </c>
      <c r="C75" s="111" t="s">
        <v>111</v>
      </c>
      <c r="D75" s="111" t="s">
        <v>41</v>
      </c>
      <c r="E75" s="111" t="s">
        <v>42</v>
      </c>
      <c r="F75" s="111" t="s">
        <v>63</v>
      </c>
      <c r="G75" s="111" t="s">
        <v>94</v>
      </c>
      <c r="H75" s="111" t="s">
        <v>64</v>
      </c>
      <c r="I75" s="111" t="s">
        <v>95</v>
      </c>
      <c r="J75" s="113">
        <v>43585</v>
      </c>
      <c r="K75" s="115">
        <v>500</v>
      </c>
    </row>
    <row r="76" spans="1:11">
      <c r="A76" s="111" t="s">
        <v>70</v>
      </c>
      <c r="B76" s="111" t="s">
        <v>78</v>
      </c>
      <c r="C76" s="111" t="s">
        <v>115</v>
      </c>
      <c r="D76" s="111" t="s">
        <v>41</v>
      </c>
      <c r="E76" s="111" t="s">
        <v>42</v>
      </c>
      <c r="F76" s="111" t="s">
        <v>63</v>
      </c>
      <c r="G76" s="111" t="s">
        <v>94</v>
      </c>
      <c r="H76" s="111" t="s">
        <v>64</v>
      </c>
      <c r="I76" s="111" t="s">
        <v>95</v>
      </c>
      <c r="J76" s="113">
        <v>43616</v>
      </c>
      <c r="K76" s="115">
        <v>400.36</v>
      </c>
    </row>
    <row r="77" spans="1:11">
      <c r="A77" s="111" t="s">
        <v>70</v>
      </c>
      <c r="B77" s="111" t="s">
        <v>78</v>
      </c>
      <c r="C77" s="111" t="s">
        <v>116</v>
      </c>
      <c r="D77" s="111" t="s">
        <v>41</v>
      </c>
      <c r="E77" s="111" t="s">
        <v>42</v>
      </c>
      <c r="F77" s="111" t="s">
        <v>63</v>
      </c>
      <c r="G77" s="111" t="s">
        <v>94</v>
      </c>
      <c r="H77" s="111" t="s">
        <v>64</v>
      </c>
      <c r="I77" s="111" t="s">
        <v>95</v>
      </c>
      <c r="J77" s="113">
        <v>43616</v>
      </c>
      <c r="K77" s="115">
        <v>100</v>
      </c>
    </row>
    <row r="78" spans="1:11">
      <c r="A78" s="111" t="s">
        <v>70</v>
      </c>
      <c r="B78" s="111" t="s">
        <v>78</v>
      </c>
      <c r="C78" s="111" t="s">
        <v>117</v>
      </c>
      <c r="D78" s="111" t="s">
        <v>41</v>
      </c>
      <c r="E78" s="111" t="s">
        <v>42</v>
      </c>
      <c r="F78" s="111" t="s">
        <v>63</v>
      </c>
      <c r="G78" s="111" t="s">
        <v>94</v>
      </c>
      <c r="H78" s="111" t="s">
        <v>64</v>
      </c>
      <c r="I78" s="111" t="s">
        <v>95</v>
      </c>
      <c r="J78" s="113">
        <v>43616</v>
      </c>
      <c r="K78" s="115">
        <v>148.91</v>
      </c>
    </row>
    <row r="79" spans="1:11">
      <c r="A79" s="111" t="s">
        <v>70</v>
      </c>
      <c r="B79" s="111" t="s">
        <v>78</v>
      </c>
      <c r="C79" s="111" t="s">
        <v>118</v>
      </c>
      <c r="D79" s="111" t="s">
        <v>41</v>
      </c>
      <c r="E79" s="111" t="s">
        <v>42</v>
      </c>
      <c r="F79" s="111" t="s">
        <v>63</v>
      </c>
      <c r="G79" s="111" t="s">
        <v>94</v>
      </c>
      <c r="H79" s="111" t="s">
        <v>64</v>
      </c>
      <c r="I79" s="111" t="s">
        <v>95</v>
      </c>
      <c r="J79" s="113">
        <v>43644</v>
      </c>
      <c r="K79" s="115">
        <v>214.5</v>
      </c>
    </row>
    <row r="80" spans="1:11">
      <c r="A80" s="126" t="s">
        <v>70</v>
      </c>
      <c r="B80" s="126" t="s">
        <v>78</v>
      </c>
      <c r="C80" s="126" t="s">
        <v>40</v>
      </c>
      <c r="D80" s="126" t="s">
        <v>41</v>
      </c>
      <c r="E80" s="126" t="s">
        <v>42</v>
      </c>
      <c r="F80" s="126" t="s">
        <v>63</v>
      </c>
      <c r="G80" s="126" t="s">
        <v>119</v>
      </c>
      <c r="H80" s="126" t="s">
        <v>65</v>
      </c>
      <c r="I80" s="126" t="s">
        <v>120</v>
      </c>
      <c r="J80" s="127">
        <v>43646</v>
      </c>
      <c r="K80" s="114">
        <v>1560000</v>
      </c>
    </row>
    <row r="81" spans="1:11">
      <c r="A81" s="111" t="s">
        <v>70</v>
      </c>
      <c r="B81" s="111" t="s">
        <v>78</v>
      </c>
      <c r="C81" s="111" t="s">
        <v>121</v>
      </c>
      <c r="D81" s="111" t="s">
        <v>41</v>
      </c>
      <c r="E81" s="111" t="s">
        <v>42</v>
      </c>
      <c r="F81" s="111" t="s">
        <v>63</v>
      </c>
      <c r="G81" s="111" t="s">
        <v>94</v>
      </c>
      <c r="H81" s="111" t="s">
        <v>64</v>
      </c>
      <c r="I81" s="111" t="s">
        <v>95</v>
      </c>
      <c r="J81" s="113">
        <v>43677</v>
      </c>
      <c r="K81" s="115">
        <v>500</v>
      </c>
    </row>
    <row r="82" spans="1:11">
      <c r="A82" s="111" t="s">
        <v>70</v>
      </c>
      <c r="B82" s="111" t="s">
        <v>78</v>
      </c>
      <c r="C82" s="111" t="s">
        <v>122</v>
      </c>
      <c r="D82" s="111" t="s">
        <v>41</v>
      </c>
      <c r="E82" s="111" t="s">
        <v>42</v>
      </c>
      <c r="F82" s="111" t="s">
        <v>63</v>
      </c>
      <c r="G82" s="111" t="s">
        <v>94</v>
      </c>
      <c r="H82" s="111" t="s">
        <v>64</v>
      </c>
      <c r="I82" s="111" t="s">
        <v>95</v>
      </c>
      <c r="J82" s="113">
        <v>43677</v>
      </c>
      <c r="K82" s="115">
        <v>186.62</v>
      </c>
    </row>
    <row r="83" spans="1:11">
      <c r="A83" s="111" t="s">
        <v>70</v>
      </c>
      <c r="B83" s="111" t="s">
        <v>78</v>
      </c>
      <c r="C83" s="111" t="s">
        <v>123</v>
      </c>
      <c r="D83" s="111" t="s">
        <v>41</v>
      </c>
      <c r="E83" s="111" t="s">
        <v>42</v>
      </c>
      <c r="F83" s="111" t="s">
        <v>63</v>
      </c>
      <c r="G83" s="111" t="s">
        <v>94</v>
      </c>
      <c r="H83" s="111" t="s">
        <v>64</v>
      </c>
      <c r="I83" s="111" t="s">
        <v>95</v>
      </c>
      <c r="J83" s="113">
        <v>43677</v>
      </c>
      <c r="K83" s="115">
        <v>475</v>
      </c>
    </row>
    <row r="84" spans="1:11">
      <c r="A84" s="111" t="s">
        <v>70</v>
      </c>
      <c r="B84" s="111" t="s">
        <v>78</v>
      </c>
      <c r="C84" s="111" t="s">
        <v>124</v>
      </c>
      <c r="D84" s="111" t="s">
        <v>41</v>
      </c>
      <c r="E84" s="111" t="s">
        <v>42</v>
      </c>
      <c r="F84" s="111" t="s">
        <v>63</v>
      </c>
      <c r="G84" s="111" t="s">
        <v>94</v>
      </c>
      <c r="H84" s="111" t="s">
        <v>64</v>
      </c>
      <c r="I84" s="111" t="s">
        <v>95</v>
      </c>
      <c r="J84" s="113">
        <v>43707</v>
      </c>
      <c r="K84" s="115">
        <v>721.05</v>
      </c>
    </row>
    <row r="85" spans="1:11">
      <c r="A85" s="111" t="s">
        <v>70</v>
      </c>
      <c r="B85" s="111" t="s">
        <v>78</v>
      </c>
      <c r="C85" s="111" t="s">
        <v>125</v>
      </c>
      <c r="D85" s="111" t="s">
        <v>41</v>
      </c>
      <c r="E85" s="111" t="s">
        <v>42</v>
      </c>
      <c r="F85" s="111" t="s">
        <v>63</v>
      </c>
      <c r="G85" s="111" t="s">
        <v>94</v>
      </c>
      <c r="H85" s="111" t="s">
        <v>64</v>
      </c>
      <c r="I85" s="111" t="s">
        <v>95</v>
      </c>
      <c r="J85" s="113">
        <v>43738</v>
      </c>
      <c r="K85" s="115">
        <v>825.44</v>
      </c>
    </row>
    <row r="86" spans="1:11">
      <c r="A86" s="111" t="s">
        <v>70</v>
      </c>
      <c r="B86" s="111" t="s">
        <v>78</v>
      </c>
      <c r="C86" s="111" t="s">
        <v>126</v>
      </c>
      <c r="D86" s="111" t="s">
        <v>41</v>
      </c>
      <c r="E86" s="111" t="s">
        <v>42</v>
      </c>
      <c r="F86" s="111" t="s">
        <v>63</v>
      </c>
      <c r="G86" s="111" t="s">
        <v>94</v>
      </c>
      <c r="H86" s="111" t="s">
        <v>64</v>
      </c>
      <c r="I86" s="111" t="s">
        <v>95</v>
      </c>
      <c r="J86" s="113">
        <v>43738</v>
      </c>
      <c r="K86" s="115">
        <v>176</v>
      </c>
    </row>
    <row r="87" spans="1:11">
      <c r="A87" s="111" t="s">
        <v>70</v>
      </c>
      <c r="B87" s="111" t="s">
        <v>78</v>
      </c>
      <c r="C87" s="111" t="s">
        <v>127</v>
      </c>
      <c r="D87" s="111" t="s">
        <v>41</v>
      </c>
      <c r="E87" s="111" t="s">
        <v>42</v>
      </c>
      <c r="F87" s="111" t="s">
        <v>63</v>
      </c>
      <c r="G87" s="111" t="s">
        <v>94</v>
      </c>
      <c r="H87" s="111" t="s">
        <v>64</v>
      </c>
      <c r="I87" s="111" t="s">
        <v>95</v>
      </c>
      <c r="J87" s="113">
        <v>43738</v>
      </c>
      <c r="K87" s="115">
        <v>482.5</v>
      </c>
    </row>
    <row r="88" spans="1:11">
      <c r="A88" s="126" t="s">
        <v>70</v>
      </c>
      <c r="B88" s="126" t="s">
        <v>78</v>
      </c>
      <c r="C88" s="126" t="s">
        <v>40</v>
      </c>
      <c r="D88" s="126" t="s">
        <v>41</v>
      </c>
      <c r="E88" s="126" t="s">
        <v>42</v>
      </c>
      <c r="F88" s="126" t="s">
        <v>63</v>
      </c>
      <c r="G88" s="126" t="s">
        <v>128</v>
      </c>
      <c r="H88" s="126" t="s">
        <v>41</v>
      </c>
      <c r="I88" s="126" t="s">
        <v>42</v>
      </c>
      <c r="J88" s="127">
        <v>43738</v>
      </c>
      <c r="K88" s="114">
        <v>-60000</v>
      </c>
    </row>
    <row r="89" spans="1:11">
      <c r="A89" s="111" t="s">
        <v>70</v>
      </c>
      <c r="B89" s="111" t="s">
        <v>78</v>
      </c>
      <c r="C89" s="111" t="s">
        <v>132</v>
      </c>
      <c r="D89" s="111" t="s">
        <v>41</v>
      </c>
      <c r="E89" s="111" t="s">
        <v>42</v>
      </c>
      <c r="F89" s="111" t="s">
        <v>63</v>
      </c>
      <c r="G89" s="111" t="s">
        <v>94</v>
      </c>
      <c r="H89" s="111" t="s">
        <v>64</v>
      </c>
      <c r="I89" s="111" t="s">
        <v>95</v>
      </c>
      <c r="J89" s="113">
        <v>43769</v>
      </c>
      <c r="K89" s="115">
        <v>957.67</v>
      </c>
    </row>
    <row r="90" spans="1:11">
      <c r="A90" s="111" t="s">
        <v>70</v>
      </c>
      <c r="B90" s="111" t="s">
        <v>78</v>
      </c>
      <c r="C90" s="111" t="s">
        <v>133</v>
      </c>
      <c r="D90" s="111" t="s">
        <v>41</v>
      </c>
      <c r="E90" s="111" t="s">
        <v>42</v>
      </c>
      <c r="F90" s="111" t="s">
        <v>63</v>
      </c>
      <c r="G90" s="111" t="s">
        <v>94</v>
      </c>
      <c r="H90" s="111" t="s">
        <v>64</v>
      </c>
      <c r="I90" s="111" t="s">
        <v>95</v>
      </c>
      <c r="J90" s="113">
        <v>43799</v>
      </c>
      <c r="K90" s="115">
        <v>25.99</v>
      </c>
    </row>
    <row r="91" spans="1:11">
      <c r="A91" s="111" t="s">
        <v>70</v>
      </c>
      <c r="B91" s="111" t="s">
        <v>78</v>
      </c>
      <c r="C91" s="111" t="s">
        <v>134</v>
      </c>
      <c r="D91" s="111" t="s">
        <v>41</v>
      </c>
      <c r="E91" s="111" t="s">
        <v>42</v>
      </c>
      <c r="F91" s="111" t="s">
        <v>63</v>
      </c>
      <c r="G91" s="111" t="s">
        <v>94</v>
      </c>
      <c r="H91" s="111" t="s">
        <v>64</v>
      </c>
      <c r="I91" s="111" t="s">
        <v>95</v>
      </c>
      <c r="J91" s="113">
        <v>43799</v>
      </c>
      <c r="K91" s="115">
        <v>708.99</v>
      </c>
    </row>
    <row r="92" spans="1:11">
      <c r="A92" s="111" t="s">
        <v>70</v>
      </c>
      <c r="B92" s="111" t="s">
        <v>78</v>
      </c>
      <c r="C92" s="111" t="s">
        <v>135</v>
      </c>
      <c r="D92" s="111" t="s">
        <v>41</v>
      </c>
      <c r="E92" s="111" t="s">
        <v>42</v>
      </c>
      <c r="F92" s="111" t="s">
        <v>63</v>
      </c>
      <c r="G92" s="111" t="s">
        <v>94</v>
      </c>
      <c r="H92" s="111" t="s">
        <v>64</v>
      </c>
      <c r="I92" s="111" t="s">
        <v>95</v>
      </c>
      <c r="J92" s="113">
        <v>43799</v>
      </c>
      <c r="K92" s="115">
        <v>900</v>
      </c>
    </row>
    <row r="93" spans="1:11">
      <c r="A93" s="111" t="s">
        <v>70</v>
      </c>
      <c r="B93" s="111" t="s">
        <v>78</v>
      </c>
      <c r="C93" s="111" t="s">
        <v>136</v>
      </c>
      <c r="D93" s="111" t="s">
        <v>41</v>
      </c>
      <c r="E93" s="111" t="s">
        <v>42</v>
      </c>
      <c r="F93" s="111" t="s">
        <v>63</v>
      </c>
      <c r="G93" s="111" t="s">
        <v>94</v>
      </c>
      <c r="H93" s="111" t="s">
        <v>64</v>
      </c>
      <c r="I93" s="111" t="s">
        <v>95</v>
      </c>
      <c r="J93" s="113">
        <v>43799</v>
      </c>
      <c r="K93" s="115">
        <v>300</v>
      </c>
    </row>
    <row r="94" spans="1:11">
      <c r="A94" s="126" t="s">
        <v>70</v>
      </c>
      <c r="B94" s="126" t="s">
        <v>78</v>
      </c>
      <c r="C94" s="126" t="s">
        <v>142</v>
      </c>
      <c r="D94" s="126" t="s">
        <v>41</v>
      </c>
      <c r="E94" s="126" t="s">
        <v>42</v>
      </c>
      <c r="F94" s="126" t="s">
        <v>63</v>
      </c>
      <c r="G94" s="126" t="s">
        <v>143</v>
      </c>
      <c r="H94" s="126" t="s">
        <v>41</v>
      </c>
      <c r="I94" s="126" t="s">
        <v>42</v>
      </c>
      <c r="J94" s="127">
        <v>43830</v>
      </c>
      <c r="K94" s="114">
        <v>-195750</v>
      </c>
    </row>
    <row r="95" spans="1:11">
      <c r="A95" s="126" t="s">
        <v>70</v>
      </c>
      <c r="B95" s="126" t="s">
        <v>78</v>
      </c>
      <c r="C95" s="126" t="s">
        <v>142</v>
      </c>
      <c r="D95" s="126" t="s">
        <v>41</v>
      </c>
      <c r="E95" s="126" t="s">
        <v>42</v>
      </c>
      <c r="F95" s="126" t="s">
        <v>63</v>
      </c>
      <c r="G95" s="126" t="s">
        <v>143</v>
      </c>
      <c r="H95" s="126" t="s">
        <v>65</v>
      </c>
      <c r="I95" s="126" t="s">
        <v>120</v>
      </c>
      <c r="J95" s="127">
        <v>43830</v>
      </c>
      <c r="K95" s="114">
        <v>1000000</v>
      </c>
    </row>
    <row r="96" spans="1:11">
      <c r="A96" s="123" t="s">
        <v>70</v>
      </c>
      <c r="B96" s="123" t="s">
        <v>40</v>
      </c>
      <c r="C96" s="123" t="s">
        <v>40</v>
      </c>
      <c r="D96" s="123" t="s">
        <v>40</v>
      </c>
      <c r="E96" s="123" t="s">
        <v>40</v>
      </c>
      <c r="F96" s="123" t="s">
        <v>40</v>
      </c>
      <c r="G96" s="123" t="s">
        <v>40</v>
      </c>
      <c r="H96" s="123" t="s">
        <v>40</v>
      </c>
      <c r="I96" s="123" t="s">
        <v>40</v>
      </c>
      <c r="J96" s="124"/>
      <c r="K96" s="125">
        <v>2435447.35</v>
      </c>
    </row>
    <row r="98" spans="1:11">
      <c r="A98" s="112" t="s">
        <v>245</v>
      </c>
      <c r="B98" s="111"/>
      <c r="C98" s="111"/>
      <c r="D98" s="111"/>
      <c r="E98" s="111"/>
      <c r="F98" s="111"/>
      <c r="G98" s="111"/>
      <c r="H98" s="111"/>
    </row>
    <row r="99" spans="1:11">
      <c r="A99" s="112" t="s">
        <v>53</v>
      </c>
      <c r="B99" s="111"/>
      <c r="C99" s="111"/>
      <c r="D99" s="111"/>
      <c r="E99" s="111"/>
      <c r="F99" s="111"/>
      <c r="G99" s="111"/>
      <c r="H99" s="111"/>
    </row>
    <row r="100" spans="1:11" ht="30">
      <c r="A100" s="121" t="s">
        <v>44</v>
      </c>
      <c r="B100" s="121" t="s">
        <v>90</v>
      </c>
      <c r="C100" s="121" t="s">
        <v>54</v>
      </c>
      <c r="D100" s="121" t="s">
        <v>55</v>
      </c>
      <c r="E100" s="121" t="s">
        <v>56</v>
      </c>
      <c r="F100" s="122" t="s">
        <v>57</v>
      </c>
      <c r="G100" s="121" t="s">
        <v>91</v>
      </c>
      <c r="H100" s="122" t="s">
        <v>58</v>
      </c>
      <c r="I100" s="121" t="s">
        <v>92</v>
      </c>
      <c r="J100" s="121" t="s">
        <v>59</v>
      </c>
      <c r="K100" s="121" t="s">
        <v>60</v>
      </c>
    </row>
    <row r="101" spans="1:11">
      <c r="A101" s="111" t="s">
        <v>79</v>
      </c>
      <c r="B101" s="111" t="s">
        <v>80</v>
      </c>
      <c r="C101" s="111" t="s">
        <v>145</v>
      </c>
      <c r="D101" s="111" t="s">
        <v>41</v>
      </c>
      <c r="E101" s="111" t="s">
        <v>42</v>
      </c>
      <c r="F101" s="111" t="s">
        <v>63</v>
      </c>
      <c r="G101" s="111" t="s">
        <v>94</v>
      </c>
      <c r="H101" s="111" t="s">
        <v>64</v>
      </c>
      <c r="I101" s="111" t="s">
        <v>95</v>
      </c>
      <c r="J101" s="113">
        <v>43496</v>
      </c>
      <c r="K101" s="115">
        <v>5</v>
      </c>
    </row>
    <row r="102" spans="1:11">
      <c r="A102" s="111" t="s">
        <v>79</v>
      </c>
      <c r="B102" s="111" t="s">
        <v>80</v>
      </c>
      <c r="C102" s="111" t="s">
        <v>146</v>
      </c>
      <c r="D102" s="111" t="s">
        <v>41</v>
      </c>
      <c r="E102" s="111" t="s">
        <v>42</v>
      </c>
      <c r="F102" s="111" t="s">
        <v>63</v>
      </c>
      <c r="G102" s="111" t="s">
        <v>94</v>
      </c>
      <c r="H102" s="111" t="s">
        <v>64</v>
      </c>
      <c r="I102" s="111" t="s">
        <v>95</v>
      </c>
      <c r="J102" s="113">
        <v>43496</v>
      </c>
      <c r="K102" s="115">
        <v>5</v>
      </c>
    </row>
    <row r="103" spans="1:11">
      <c r="A103" s="111" t="s">
        <v>79</v>
      </c>
      <c r="B103" s="111" t="s">
        <v>80</v>
      </c>
      <c r="C103" s="111" t="s">
        <v>147</v>
      </c>
      <c r="D103" s="111" t="s">
        <v>41</v>
      </c>
      <c r="E103" s="111" t="s">
        <v>42</v>
      </c>
      <c r="F103" s="111" t="s">
        <v>63</v>
      </c>
      <c r="G103" s="111" t="s">
        <v>94</v>
      </c>
      <c r="H103" s="111" t="s">
        <v>64</v>
      </c>
      <c r="I103" s="111" t="s">
        <v>95</v>
      </c>
      <c r="J103" s="113">
        <v>43496</v>
      </c>
      <c r="K103" s="115">
        <v>5</v>
      </c>
    </row>
    <row r="104" spans="1:11">
      <c r="A104" s="111" t="s">
        <v>79</v>
      </c>
      <c r="B104" s="111" t="s">
        <v>80</v>
      </c>
      <c r="C104" s="111" t="s">
        <v>144</v>
      </c>
      <c r="D104" s="111" t="s">
        <v>41</v>
      </c>
      <c r="E104" s="111" t="s">
        <v>42</v>
      </c>
      <c r="F104" s="111" t="s">
        <v>63</v>
      </c>
      <c r="G104" s="111" t="s">
        <v>94</v>
      </c>
      <c r="H104" s="111" t="s">
        <v>64</v>
      </c>
      <c r="I104" s="111" t="s">
        <v>95</v>
      </c>
      <c r="J104" s="113">
        <v>43496</v>
      </c>
      <c r="K104" s="115">
        <v>2</v>
      </c>
    </row>
    <row r="105" spans="1:11">
      <c r="A105" s="111" t="s">
        <v>79</v>
      </c>
      <c r="B105" s="111" t="s">
        <v>80</v>
      </c>
      <c r="C105" s="111" t="s">
        <v>148</v>
      </c>
      <c r="D105" s="111" t="s">
        <v>41</v>
      </c>
      <c r="E105" s="111" t="s">
        <v>42</v>
      </c>
      <c r="F105" s="111" t="s">
        <v>63</v>
      </c>
      <c r="G105" s="111" t="s">
        <v>94</v>
      </c>
      <c r="H105" s="111" t="s">
        <v>64</v>
      </c>
      <c r="I105" s="111" t="s">
        <v>95</v>
      </c>
      <c r="J105" s="113">
        <v>43524</v>
      </c>
      <c r="K105" s="115">
        <v>5</v>
      </c>
    </row>
    <row r="106" spans="1:11">
      <c r="A106" s="111" t="s">
        <v>79</v>
      </c>
      <c r="B106" s="111" t="s">
        <v>80</v>
      </c>
      <c r="C106" s="111" t="s">
        <v>149</v>
      </c>
      <c r="D106" s="111" t="s">
        <v>41</v>
      </c>
      <c r="E106" s="111" t="s">
        <v>42</v>
      </c>
      <c r="F106" s="111" t="s">
        <v>63</v>
      </c>
      <c r="G106" s="111" t="s">
        <v>94</v>
      </c>
      <c r="H106" s="111" t="s">
        <v>64</v>
      </c>
      <c r="I106" s="111" t="s">
        <v>95</v>
      </c>
      <c r="J106" s="113">
        <v>43555</v>
      </c>
      <c r="K106" s="115">
        <v>10</v>
      </c>
    </row>
    <row r="107" spans="1:11">
      <c r="A107" s="111" t="s">
        <v>79</v>
      </c>
      <c r="B107" s="111" t="s">
        <v>80</v>
      </c>
      <c r="C107" s="111" t="s">
        <v>150</v>
      </c>
      <c r="D107" s="111" t="s">
        <v>41</v>
      </c>
      <c r="E107" s="111" t="s">
        <v>42</v>
      </c>
      <c r="F107" s="111" t="s">
        <v>63</v>
      </c>
      <c r="G107" s="111" t="s">
        <v>94</v>
      </c>
      <c r="H107" s="111" t="s">
        <v>64</v>
      </c>
      <c r="I107" s="111" t="s">
        <v>95</v>
      </c>
      <c r="J107" s="113">
        <v>43555</v>
      </c>
      <c r="K107" s="115">
        <v>5</v>
      </c>
    </row>
    <row r="108" spans="1:11">
      <c r="A108" s="111" t="s">
        <v>79</v>
      </c>
      <c r="B108" s="111" t="s">
        <v>80</v>
      </c>
      <c r="C108" s="111" t="s">
        <v>151</v>
      </c>
      <c r="D108" s="111" t="s">
        <v>41</v>
      </c>
      <c r="E108" s="111" t="s">
        <v>42</v>
      </c>
      <c r="F108" s="111" t="s">
        <v>63</v>
      </c>
      <c r="G108" s="111" t="s">
        <v>94</v>
      </c>
      <c r="H108" s="111" t="s">
        <v>64</v>
      </c>
      <c r="I108" s="111" t="s">
        <v>95</v>
      </c>
      <c r="J108" s="113">
        <v>43555</v>
      </c>
      <c r="K108" s="115">
        <v>50</v>
      </c>
    </row>
    <row r="109" spans="1:11">
      <c r="A109" s="111" t="s">
        <v>79</v>
      </c>
      <c r="B109" s="111" t="s">
        <v>80</v>
      </c>
      <c r="C109" s="111" t="s">
        <v>152</v>
      </c>
      <c r="D109" s="111" t="s">
        <v>41</v>
      </c>
      <c r="E109" s="111" t="s">
        <v>42</v>
      </c>
      <c r="F109" s="111" t="s">
        <v>63</v>
      </c>
      <c r="G109" s="111" t="s">
        <v>94</v>
      </c>
      <c r="H109" s="111" t="s">
        <v>64</v>
      </c>
      <c r="I109" s="111" t="s">
        <v>95</v>
      </c>
      <c r="J109" s="113">
        <v>43555</v>
      </c>
      <c r="K109" s="115">
        <v>5</v>
      </c>
    </row>
    <row r="110" spans="1:11">
      <c r="A110" s="111" t="s">
        <v>79</v>
      </c>
      <c r="B110" s="111" t="s">
        <v>80</v>
      </c>
      <c r="C110" s="111" t="s">
        <v>153</v>
      </c>
      <c r="D110" s="111" t="s">
        <v>41</v>
      </c>
      <c r="E110" s="111" t="s">
        <v>42</v>
      </c>
      <c r="F110" s="111" t="s">
        <v>63</v>
      </c>
      <c r="G110" s="111" t="s">
        <v>94</v>
      </c>
      <c r="H110" s="111" t="s">
        <v>64</v>
      </c>
      <c r="I110" s="111" t="s">
        <v>95</v>
      </c>
      <c r="J110" s="113">
        <v>43555</v>
      </c>
      <c r="K110" s="115">
        <v>5</v>
      </c>
    </row>
    <row r="111" spans="1:11">
      <c r="A111" s="111" t="s">
        <v>79</v>
      </c>
      <c r="B111" s="111" t="s">
        <v>80</v>
      </c>
      <c r="C111" s="111" t="s">
        <v>154</v>
      </c>
      <c r="D111" s="111" t="s">
        <v>41</v>
      </c>
      <c r="E111" s="111" t="s">
        <v>42</v>
      </c>
      <c r="F111" s="111" t="s">
        <v>63</v>
      </c>
      <c r="G111" s="111" t="s">
        <v>94</v>
      </c>
      <c r="H111" s="111" t="s">
        <v>64</v>
      </c>
      <c r="I111" s="111" t="s">
        <v>95</v>
      </c>
      <c r="J111" s="113">
        <v>43585</v>
      </c>
      <c r="K111" s="115">
        <v>5</v>
      </c>
    </row>
    <row r="112" spans="1:11">
      <c r="A112" s="111" t="s">
        <v>79</v>
      </c>
      <c r="B112" s="111" t="s">
        <v>80</v>
      </c>
      <c r="C112" s="111" t="s">
        <v>155</v>
      </c>
      <c r="D112" s="111" t="s">
        <v>41</v>
      </c>
      <c r="E112" s="111" t="s">
        <v>42</v>
      </c>
      <c r="F112" s="111" t="s">
        <v>63</v>
      </c>
      <c r="G112" s="111" t="s">
        <v>94</v>
      </c>
      <c r="H112" s="111" t="s">
        <v>64</v>
      </c>
      <c r="I112" s="111" t="s">
        <v>95</v>
      </c>
      <c r="J112" s="113">
        <v>43585</v>
      </c>
      <c r="K112" s="115">
        <v>20</v>
      </c>
    </row>
    <row r="113" spans="1:11">
      <c r="A113" s="111" t="s">
        <v>79</v>
      </c>
      <c r="B113" s="111" t="s">
        <v>80</v>
      </c>
      <c r="C113" s="111" t="s">
        <v>156</v>
      </c>
      <c r="D113" s="111" t="s">
        <v>41</v>
      </c>
      <c r="E113" s="111" t="s">
        <v>42</v>
      </c>
      <c r="F113" s="111" t="s">
        <v>63</v>
      </c>
      <c r="G113" s="111" t="s">
        <v>94</v>
      </c>
      <c r="H113" s="111" t="s">
        <v>64</v>
      </c>
      <c r="I113" s="111" t="s">
        <v>95</v>
      </c>
      <c r="J113" s="113">
        <v>43585</v>
      </c>
      <c r="K113" s="115">
        <v>5</v>
      </c>
    </row>
    <row r="114" spans="1:11">
      <c r="A114" s="111" t="s">
        <v>79</v>
      </c>
      <c r="B114" s="111" t="s">
        <v>80</v>
      </c>
      <c r="C114" s="111" t="s">
        <v>157</v>
      </c>
      <c r="D114" s="111" t="s">
        <v>41</v>
      </c>
      <c r="E114" s="111" t="s">
        <v>42</v>
      </c>
      <c r="F114" s="111" t="s">
        <v>63</v>
      </c>
      <c r="G114" s="111" t="s">
        <v>94</v>
      </c>
      <c r="H114" s="111" t="s">
        <v>64</v>
      </c>
      <c r="I114" s="111" t="s">
        <v>95</v>
      </c>
      <c r="J114" s="113">
        <v>43616</v>
      </c>
      <c r="K114" s="115">
        <v>20</v>
      </c>
    </row>
    <row r="115" spans="1:11">
      <c r="A115" s="111" t="s">
        <v>79</v>
      </c>
      <c r="B115" s="111" t="s">
        <v>80</v>
      </c>
      <c r="C115" s="111" t="s">
        <v>158</v>
      </c>
      <c r="D115" s="111" t="s">
        <v>41</v>
      </c>
      <c r="E115" s="111" t="s">
        <v>42</v>
      </c>
      <c r="F115" s="111" t="s">
        <v>63</v>
      </c>
      <c r="G115" s="111" t="s">
        <v>94</v>
      </c>
      <c r="H115" s="111" t="s">
        <v>64</v>
      </c>
      <c r="I115" s="111" t="s">
        <v>95</v>
      </c>
      <c r="J115" s="113">
        <v>43616</v>
      </c>
      <c r="K115" s="115">
        <v>5</v>
      </c>
    </row>
    <row r="116" spans="1:11">
      <c r="A116" s="111" t="s">
        <v>79</v>
      </c>
      <c r="B116" s="111" t="s">
        <v>80</v>
      </c>
      <c r="C116" s="111" t="s">
        <v>159</v>
      </c>
      <c r="D116" s="111" t="s">
        <v>41</v>
      </c>
      <c r="E116" s="111" t="s">
        <v>42</v>
      </c>
      <c r="F116" s="111" t="s">
        <v>63</v>
      </c>
      <c r="G116" s="111" t="s">
        <v>94</v>
      </c>
      <c r="H116" s="111" t="s">
        <v>64</v>
      </c>
      <c r="I116" s="111" t="s">
        <v>95</v>
      </c>
      <c r="J116" s="113">
        <v>43616</v>
      </c>
      <c r="K116" s="115">
        <v>70</v>
      </c>
    </row>
    <row r="117" spans="1:11">
      <c r="A117" s="111" t="s">
        <v>79</v>
      </c>
      <c r="B117" s="111" t="s">
        <v>80</v>
      </c>
      <c r="C117" s="111" t="s">
        <v>160</v>
      </c>
      <c r="D117" s="111" t="s">
        <v>41</v>
      </c>
      <c r="E117" s="111" t="s">
        <v>42</v>
      </c>
      <c r="F117" s="111" t="s">
        <v>63</v>
      </c>
      <c r="G117" s="111" t="s">
        <v>94</v>
      </c>
      <c r="H117" s="111" t="s">
        <v>64</v>
      </c>
      <c r="I117" s="111" t="s">
        <v>95</v>
      </c>
      <c r="J117" s="113">
        <v>43644</v>
      </c>
      <c r="K117" s="115">
        <v>10</v>
      </c>
    </row>
    <row r="118" spans="1:11">
      <c r="A118" s="111" t="s">
        <v>79</v>
      </c>
      <c r="B118" s="111" t="s">
        <v>80</v>
      </c>
      <c r="C118" s="111" t="s">
        <v>161</v>
      </c>
      <c r="D118" s="111" t="s">
        <v>41</v>
      </c>
      <c r="E118" s="111" t="s">
        <v>42</v>
      </c>
      <c r="F118" s="111" t="s">
        <v>63</v>
      </c>
      <c r="G118" s="111" t="s">
        <v>94</v>
      </c>
      <c r="H118" s="111" t="s">
        <v>64</v>
      </c>
      <c r="I118" s="111" t="s">
        <v>95</v>
      </c>
      <c r="J118" s="113">
        <v>43644</v>
      </c>
      <c r="K118" s="115">
        <v>5</v>
      </c>
    </row>
    <row r="119" spans="1:11">
      <c r="A119" s="111" t="s">
        <v>79</v>
      </c>
      <c r="B119" s="111" t="s">
        <v>80</v>
      </c>
      <c r="C119" s="111" t="s">
        <v>162</v>
      </c>
      <c r="D119" s="111" t="s">
        <v>41</v>
      </c>
      <c r="E119" s="111" t="s">
        <v>42</v>
      </c>
      <c r="F119" s="111" t="s">
        <v>63</v>
      </c>
      <c r="G119" s="111" t="s">
        <v>94</v>
      </c>
      <c r="H119" s="111" t="s">
        <v>64</v>
      </c>
      <c r="I119" s="111" t="s">
        <v>95</v>
      </c>
      <c r="J119" s="113">
        <v>43677</v>
      </c>
      <c r="K119" s="115">
        <v>5</v>
      </c>
    </row>
    <row r="120" spans="1:11">
      <c r="A120" s="111" t="s">
        <v>79</v>
      </c>
      <c r="B120" s="111" t="s">
        <v>80</v>
      </c>
      <c r="C120" s="111" t="s">
        <v>163</v>
      </c>
      <c r="D120" s="111" t="s">
        <v>41</v>
      </c>
      <c r="E120" s="111" t="s">
        <v>42</v>
      </c>
      <c r="F120" s="111" t="s">
        <v>63</v>
      </c>
      <c r="G120" s="111" t="s">
        <v>94</v>
      </c>
      <c r="H120" s="111" t="s">
        <v>64</v>
      </c>
      <c r="I120" s="111" t="s">
        <v>95</v>
      </c>
      <c r="J120" s="113">
        <v>43677</v>
      </c>
      <c r="K120" s="115">
        <v>5</v>
      </c>
    </row>
    <row r="121" spans="1:11">
      <c r="A121" s="111" t="s">
        <v>79</v>
      </c>
      <c r="B121" s="111" t="s">
        <v>80</v>
      </c>
      <c r="C121" s="111" t="s">
        <v>164</v>
      </c>
      <c r="D121" s="111" t="s">
        <v>41</v>
      </c>
      <c r="E121" s="111" t="s">
        <v>42</v>
      </c>
      <c r="F121" s="111" t="s">
        <v>63</v>
      </c>
      <c r="G121" s="111" t="s">
        <v>94</v>
      </c>
      <c r="H121" s="111" t="s">
        <v>64</v>
      </c>
      <c r="I121" s="111" t="s">
        <v>95</v>
      </c>
      <c r="J121" s="113">
        <v>43677</v>
      </c>
      <c r="K121" s="115">
        <v>5</v>
      </c>
    </row>
    <row r="122" spans="1:11">
      <c r="A122" s="111" t="s">
        <v>79</v>
      </c>
      <c r="B122" s="111" t="s">
        <v>80</v>
      </c>
      <c r="C122" s="111" t="s">
        <v>165</v>
      </c>
      <c r="D122" s="111" t="s">
        <v>41</v>
      </c>
      <c r="E122" s="111" t="s">
        <v>42</v>
      </c>
      <c r="F122" s="111" t="s">
        <v>63</v>
      </c>
      <c r="G122" s="111" t="s">
        <v>94</v>
      </c>
      <c r="H122" s="111" t="s">
        <v>64</v>
      </c>
      <c r="I122" s="111" t="s">
        <v>95</v>
      </c>
      <c r="J122" s="113">
        <v>43677</v>
      </c>
      <c r="K122" s="115">
        <v>5</v>
      </c>
    </row>
    <row r="123" spans="1:11">
      <c r="A123" s="111" t="s">
        <v>79</v>
      </c>
      <c r="B123" s="111" t="s">
        <v>80</v>
      </c>
      <c r="C123" s="111" t="s">
        <v>166</v>
      </c>
      <c r="D123" s="111" t="s">
        <v>41</v>
      </c>
      <c r="E123" s="111" t="s">
        <v>42</v>
      </c>
      <c r="F123" s="111" t="s">
        <v>63</v>
      </c>
      <c r="G123" s="111" t="s">
        <v>94</v>
      </c>
      <c r="H123" s="111" t="s">
        <v>64</v>
      </c>
      <c r="I123" s="111" t="s">
        <v>95</v>
      </c>
      <c r="J123" s="113">
        <v>43677</v>
      </c>
      <c r="K123" s="115">
        <v>5</v>
      </c>
    </row>
    <row r="124" spans="1:11">
      <c r="A124" s="111" t="s">
        <v>79</v>
      </c>
      <c r="B124" s="111" t="s">
        <v>80</v>
      </c>
      <c r="C124" s="111" t="s">
        <v>167</v>
      </c>
      <c r="D124" s="111" t="s">
        <v>41</v>
      </c>
      <c r="E124" s="111" t="s">
        <v>42</v>
      </c>
      <c r="F124" s="111" t="s">
        <v>63</v>
      </c>
      <c r="G124" s="111" t="s">
        <v>94</v>
      </c>
      <c r="H124" s="111" t="s">
        <v>64</v>
      </c>
      <c r="I124" s="111" t="s">
        <v>95</v>
      </c>
      <c r="J124" s="113">
        <v>43677</v>
      </c>
      <c r="K124" s="115">
        <v>10</v>
      </c>
    </row>
    <row r="125" spans="1:11">
      <c r="A125" s="111" t="s">
        <v>79</v>
      </c>
      <c r="B125" s="111" t="s">
        <v>80</v>
      </c>
      <c r="C125" s="111" t="s">
        <v>168</v>
      </c>
      <c r="D125" s="111" t="s">
        <v>41</v>
      </c>
      <c r="E125" s="111" t="s">
        <v>42</v>
      </c>
      <c r="F125" s="111" t="s">
        <v>63</v>
      </c>
      <c r="G125" s="111" t="s">
        <v>94</v>
      </c>
      <c r="H125" s="111" t="s">
        <v>64</v>
      </c>
      <c r="I125" s="111" t="s">
        <v>95</v>
      </c>
      <c r="J125" s="113">
        <v>43707</v>
      </c>
      <c r="K125" s="115">
        <v>150</v>
      </c>
    </row>
    <row r="126" spans="1:11">
      <c r="A126" s="111" t="s">
        <v>79</v>
      </c>
      <c r="B126" s="111" t="s">
        <v>80</v>
      </c>
      <c r="C126" s="111" t="s">
        <v>169</v>
      </c>
      <c r="D126" s="111" t="s">
        <v>41</v>
      </c>
      <c r="E126" s="111" t="s">
        <v>42</v>
      </c>
      <c r="F126" s="111" t="s">
        <v>63</v>
      </c>
      <c r="G126" s="111" t="s">
        <v>94</v>
      </c>
      <c r="H126" s="111" t="s">
        <v>64</v>
      </c>
      <c r="I126" s="111" t="s">
        <v>95</v>
      </c>
      <c r="J126" s="113">
        <v>43707</v>
      </c>
      <c r="K126" s="115">
        <v>5</v>
      </c>
    </row>
    <row r="127" spans="1:11">
      <c r="A127" s="111" t="s">
        <v>79</v>
      </c>
      <c r="B127" s="111" t="s">
        <v>80</v>
      </c>
      <c r="C127" s="111" t="s">
        <v>170</v>
      </c>
      <c r="D127" s="111" t="s">
        <v>41</v>
      </c>
      <c r="E127" s="111" t="s">
        <v>42</v>
      </c>
      <c r="F127" s="111" t="s">
        <v>63</v>
      </c>
      <c r="G127" s="111" t="s">
        <v>94</v>
      </c>
      <c r="H127" s="111" t="s">
        <v>64</v>
      </c>
      <c r="I127" s="111" t="s">
        <v>95</v>
      </c>
      <c r="J127" s="113">
        <v>43738</v>
      </c>
      <c r="K127" s="115">
        <v>20</v>
      </c>
    </row>
    <row r="128" spans="1:11">
      <c r="A128" s="111" t="s">
        <v>79</v>
      </c>
      <c r="B128" s="111" t="s">
        <v>80</v>
      </c>
      <c r="C128" s="111" t="s">
        <v>171</v>
      </c>
      <c r="D128" s="111" t="s">
        <v>41</v>
      </c>
      <c r="E128" s="111" t="s">
        <v>42</v>
      </c>
      <c r="F128" s="111" t="s">
        <v>63</v>
      </c>
      <c r="G128" s="111" t="s">
        <v>94</v>
      </c>
      <c r="H128" s="111" t="s">
        <v>64</v>
      </c>
      <c r="I128" s="111" t="s">
        <v>95</v>
      </c>
      <c r="J128" s="113">
        <v>43738</v>
      </c>
      <c r="K128" s="115">
        <v>10</v>
      </c>
    </row>
    <row r="129" spans="1:11">
      <c r="A129" s="111" t="s">
        <v>79</v>
      </c>
      <c r="B129" s="111" t="s">
        <v>80</v>
      </c>
      <c r="C129" s="111" t="s">
        <v>172</v>
      </c>
      <c r="D129" s="111" t="s">
        <v>41</v>
      </c>
      <c r="E129" s="111" t="s">
        <v>42</v>
      </c>
      <c r="F129" s="111" t="s">
        <v>63</v>
      </c>
      <c r="G129" s="111" t="s">
        <v>94</v>
      </c>
      <c r="H129" s="111" t="s">
        <v>64</v>
      </c>
      <c r="I129" s="111" t="s">
        <v>95</v>
      </c>
      <c r="J129" s="113">
        <v>43769</v>
      </c>
      <c r="K129" s="115">
        <v>20</v>
      </c>
    </row>
    <row r="130" spans="1:11">
      <c r="A130" s="111" t="s">
        <v>79</v>
      </c>
      <c r="B130" s="111" t="s">
        <v>80</v>
      </c>
      <c r="C130" s="111" t="s">
        <v>173</v>
      </c>
      <c r="D130" s="111" t="s">
        <v>41</v>
      </c>
      <c r="E130" s="111" t="s">
        <v>42</v>
      </c>
      <c r="F130" s="111" t="s">
        <v>63</v>
      </c>
      <c r="G130" s="111" t="s">
        <v>94</v>
      </c>
      <c r="H130" s="111" t="s">
        <v>64</v>
      </c>
      <c r="I130" s="111" t="s">
        <v>95</v>
      </c>
      <c r="J130" s="113">
        <v>43769</v>
      </c>
      <c r="K130" s="115">
        <v>20</v>
      </c>
    </row>
    <row r="131" spans="1:11">
      <c r="A131" s="111" t="s">
        <v>79</v>
      </c>
      <c r="B131" s="111" t="s">
        <v>80</v>
      </c>
      <c r="C131" s="111" t="s">
        <v>174</v>
      </c>
      <c r="D131" s="111" t="s">
        <v>41</v>
      </c>
      <c r="E131" s="111" t="s">
        <v>42</v>
      </c>
      <c r="F131" s="111" t="s">
        <v>63</v>
      </c>
      <c r="G131" s="111" t="s">
        <v>94</v>
      </c>
      <c r="H131" s="111" t="s">
        <v>64</v>
      </c>
      <c r="I131" s="111" t="s">
        <v>95</v>
      </c>
      <c r="J131" s="113">
        <v>43769</v>
      </c>
      <c r="K131" s="115">
        <v>5</v>
      </c>
    </row>
    <row r="132" spans="1:11">
      <c r="A132" s="111" t="s">
        <v>79</v>
      </c>
      <c r="B132" s="111" t="s">
        <v>80</v>
      </c>
      <c r="C132" s="111" t="s">
        <v>175</v>
      </c>
      <c r="D132" s="111" t="s">
        <v>41</v>
      </c>
      <c r="E132" s="111" t="s">
        <v>42</v>
      </c>
      <c r="F132" s="111" t="s">
        <v>63</v>
      </c>
      <c r="G132" s="111" t="s">
        <v>94</v>
      </c>
      <c r="H132" s="111" t="s">
        <v>64</v>
      </c>
      <c r="I132" s="111" t="s">
        <v>95</v>
      </c>
      <c r="J132" s="113">
        <v>43769</v>
      </c>
      <c r="K132" s="115">
        <v>5</v>
      </c>
    </row>
    <row r="133" spans="1:11">
      <c r="A133" s="111" t="s">
        <v>79</v>
      </c>
      <c r="B133" s="111" t="s">
        <v>80</v>
      </c>
      <c r="C133" s="111" t="s">
        <v>176</v>
      </c>
      <c r="D133" s="111" t="s">
        <v>41</v>
      </c>
      <c r="E133" s="111" t="s">
        <v>42</v>
      </c>
      <c r="F133" s="111" t="s">
        <v>63</v>
      </c>
      <c r="G133" s="111" t="s">
        <v>94</v>
      </c>
      <c r="H133" s="111" t="s">
        <v>41</v>
      </c>
      <c r="I133" s="111" t="s">
        <v>42</v>
      </c>
      <c r="J133" s="113">
        <v>43799</v>
      </c>
      <c r="K133" s="115">
        <v>-5</v>
      </c>
    </row>
    <row r="134" spans="1:11">
      <c r="A134" s="111" t="s">
        <v>79</v>
      </c>
      <c r="B134" s="111" t="s">
        <v>80</v>
      </c>
      <c r="C134" s="111" t="s">
        <v>177</v>
      </c>
      <c r="D134" s="111" t="s">
        <v>41</v>
      </c>
      <c r="E134" s="111" t="s">
        <v>42</v>
      </c>
      <c r="F134" s="111" t="s">
        <v>63</v>
      </c>
      <c r="G134" s="111" t="s">
        <v>94</v>
      </c>
      <c r="H134" s="111" t="s">
        <v>64</v>
      </c>
      <c r="I134" s="111" t="s">
        <v>95</v>
      </c>
      <c r="J134" s="113">
        <v>43799</v>
      </c>
      <c r="K134" s="115">
        <v>6.6</v>
      </c>
    </row>
    <row r="135" spans="1:11">
      <c r="A135" s="111" t="s">
        <v>79</v>
      </c>
      <c r="B135" s="111" t="s">
        <v>80</v>
      </c>
      <c r="C135" s="111" t="s">
        <v>178</v>
      </c>
      <c r="D135" s="111" t="s">
        <v>41</v>
      </c>
      <c r="E135" s="111" t="s">
        <v>42</v>
      </c>
      <c r="F135" s="111" t="s">
        <v>63</v>
      </c>
      <c r="G135" s="111" t="s">
        <v>94</v>
      </c>
      <c r="H135" s="111" t="s">
        <v>64</v>
      </c>
      <c r="I135" s="111" t="s">
        <v>95</v>
      </c>
      <c r="J135" s="113">
        <v>43799</v>
      </c>
      <c r="K135" s="115">
        <v>20</v>
      </c>
    </row>
    <row r="136" spans="1:11">
      <c r="A136" s="111" t="s">
        <v>79</v>
      </c>
      <c r="B136" s="111" t="s">
        <v>80</v>
      </c>
      <c r="C136" s="111" t="s">
        <v>179</v>
      </c>
      <c r="D136" s="111" t="s">
        <v>41</v>
      </c>
      <c r="E136" s="111" t="s">
        <v>42</v>
      </c>
      <c r="F136" s="111" t="s">
        <v>63</v>
      </c>
      <c r="G136" s="111" t="s">
        <v>94</v>
      </c>
      <c r="H136" s="111" t="s">
        <v>64</v>
      </c>
      <c r="I136" s="111" t="s">
        <v>95</v>
      </c>
      <c r="J136" s="113">
        <v>43799</v>
      </c>
      <c r="K136" s="115">
        <v>5</v>
      </c>
    </row>
    <row r="137" spans="1:11">
      <c r="A137" s="111" t="s">
        <v>79</v>
      </c>
      <c r="B137" s="111" t="s">
        <v>80</v>
      </c>
      <c r="C137" s="111" t="s">
        <v>180</v>
      </c>
      <c r="D137" s="111" t="s">
        <v>41</v>
      </c>
      <c r="E137" s="111" t="s">
        <v>42</v>
      </c>
      <c r="F137" s="111" t="s">
        <v>63</v>
      </c>
      <c r="G137" s="111" t="s">
        <v>94</v>
      </c>
      <c r="H137" s="111" t="s">
        <v>64</v>
      </c>
      <c r="I137" s="111" t="s">
        <v>95</v>
      </c>
      <c r="J137" s="113">
        <v>43799</v>
      </c>
      <c r="K137" s="115">
        <v>5</v>
      </c>
    </row>
    <row r="138" spans="1:11">
      <c r="A138" s="111" t="s">
        <v>79</v>
      </c>
      <c r="B138" s="111" t="s">
        <v>80</v>
      </c>
      <c r="C138" s="111" t="s">
        <v>181</v>
      </c>
      <c r="D138" s="111" t="s">
        <v>41</v>
      </c>
      <c r="E138" s="111" t="s">
        <v>42</v>
      </c>
      <c r="F138" s="111" t="s">
        <v>63</v>
      </c>
      <c r="G138" s="111" t="s">
        <v>94</v>
      </c>
      <c r="H138" s="111" t="s">
        <v>64</v>
      </c>
      <c r="I138" s="111" t="s">
        <v>95</v>
      </c>
      <c r="J138" s="113">
        <v>43799</v>
      </c>
      <c r="K138" s="115">
        <v>5</v>
      </c>
    </row>
    <row r="139" spans="1:11">
      <c r="A139" s="111" t="s">
        <v>79</v>
      </c>
      <c r="B139" s="111" t="s">
        <v>80</v>
      </c>
      <c r="C139" s="111" t="s">
        <v>182</v>
      </c>
      <c r="D139" s="111" t="s">
        <v>41</v>
      </c>
      <c r="E139" s="111" t="s">
        <v>42</v>
      </c>
      <c r="F139" s="111" t="s">
        <v>63</v>
      </c>
      <c r="G139" s="111" t="s">
        <v>94</v>
      </c>
      <c r="H139" s="111" t="s">
        <v>64</v>
      </c>
      <c r="I139" s="111" t="s">
        <v>95</v>
      </c>
      <c r="J139" s="113">
        <v>43799</v>
      </c>
      <c r="K139" s="115">
        <v>20</v>
      </c>
    </row>
    <row r="140" spans="1:11">
      <c r="A140" s="111" t="s">
        <v>79</v>
      </c>
      <c r="B140" s="111" t="s">
        <v>80</v>
      </c>
      <c r="C140" s="111" t="s">
        <v>183</v>
      </c>
      <c r="D140" s="111" t="s">
        <v>41</v>
      </c>
      <c r="E140" s="111" t="s">
        <v>42</v>
      </c>
      <c r="F140" s="111" t="s">
        <v>63</v>
      </c>
      <c r="G140" s="111" t="s">
        <v>94</v>
      </c>
      <c r="H140" s="111" t="s">
        <v>64</v>
      </c>
      <c r="I140" s="111" t="s">
        <v>95</v>
      </c>
      <c r="J140" s="113">
        <v>43799</v>
      </c>
      <c r="K140" s="115">
        <v>20</v>
      </c>
    </row>
    <row r="141" spans="1:11">
      <c r="A141" s="111" t="s">
        <v>79</v>
      </c>
      <c r="B141" s="111" t="s">
        <v>80</v>
      </c>
      <c r="C141" s="111" t="s">
        <v>184</v>
      </c>
      <c r="D141" s="111" t="s">
        <v>41</v>
      </c>
      <c r="E141" s="111" t="s">
        <v>42</v>
      </c>
      <c r="F141" s="111" t="s">
        <v>63</v>
      </c>
      <c r="G141" s="111" t="s">
        <v>94</v>
      </c>
      <c r="H141" s="111" t="s">
        <v>64</v>
      </c>
      <c r="I141" s="111" t="s">
        <v>95</v>
      </c>
      <c r="J141" s="113">
        <v>43799</v>
      </c>
      <c r="K141" s="115">
        <v>5</v>
      </c>
    </row>
    <row r="142" spans="1:11">
      <c r="A142" s="111" t="s">
        <v>79</v>
      </c>
      <c r="B142" s="111" t="s">
        <v>80</v>
      </c>
      <c r="C142" s="111" t="s">
        <v>185</v>
      </c>
      <c r="D142" s="111" t="s">
        <v>41</v>
      </c>
      <c r="E142" s="111" t="s">
        <v>42</v>
      </c>
      <c r="F142" s="111" t="s">
        <v>63</v>
      </c>
      <c r="G142" s="111" t="s">
        <v>94</v>
      </c>
      <c r="H142" s="111" t="s">
        <v>64</v>
      </c>
      <c r="I142" s="111" t="s">
        <v>95</v>
      </c>
      <c r="J142" s="113">
        <v>43830</v>
      </c>
      <c r="K142" s="115">
        <v>20</v>
      </c>
    </row>
    <row r="143" spans="1:11">
      <c r="A143" s="111" t="s">
        <v>79</v>
      </c>
      <c r="B143" s="111" t="s">
        <v>80</v>
      </c>
      <c r="C143" s="111" t="s">
        <v>186</v>
      </c>
      <c r="D143" s="111" t="s">
        <v>41</v>
      </c>
      <c r="E143" s="111" t="s">
        <v>42</v>
      </c>
      <c r="F143" s="111" t="s">
        <v>63</v>
      </c>
      <c r="G143" s="111" t="s">
        <v>94</v>
      </c>
      <c r="H143" s="111" t="s">
        <v>64</v>
      </c>
      <c r="I143" s="111" t="s">
        <v>95</v>
      </c>
      <c r="J143" s="113">
        <v>43830</v>
      </c>
      <c r="K143" s="115">
        <v>5</v>
      </c>
    </row>
    <row r="144" spans="1:11">
      <c r="A144" s="111" t="s">
        <v>79</v>
      </c>
      <c r="B144" s="111" t="s">
        <v>80</v>
      </c>
      <c r="C144" s="111" t="s">
        <v>187</v>
      </c>
      <c r="D144" s="111" t="s">
        <v>41</v>
      </c>
      <c r="E144" s="111" t="s">
        <v>42</v>
      </c>
      <c r="F144" s="111" t="s">
        <v>63</v>
      </c>
      <c r="G144" s="111" t="s">
        <v>94</v>
      </c>
      <c r="H144" s="111" t="s">
        <v>64</v>
      </c>
      <c r="I144" s="111" t="s">
        <v>95</v>
      </c>
      <c r="J144" s="113">
        <v>43830</v>
      </c>
      <c r="K144" s="115">
        <v>104.4</v>
      </c>
    </row>
    <row r="145" spans="1:11">
      <c r="A145" s="111" t="s">
        <v>79</v>
      </c>
      <c r="B145" s="111" t="s">
        <v>80</v>
      </c>
      <c r="C145" s="111" t="s">
        <v>188</v>
      </c>
      <c r="D145" s="111" t="s">
        <v>41</v>
      </c>
      <c r="E145" s="111" t="s">
        <v>42</v>
      </c>
      <c r="F145" s="111" t="s">
        <v>63</v>
      </c>
      <c r="G145" s="111" t="s">
        <v>94</v>
      </c>
      <c r="H145" s="111" t="s">
        <v>64</v>
      </c>
      <c r="I145" s="111" t="s">
        <v>95</v>
      </c>
      <c r="J145" s="113">
        <v>43830</v>
      </c>
      <c r="K145" s="115">
        <v>5</v>
      </c>
    </row>
    <row r="146" spans="1:11">
      <c r="A146" s="123" t="s">
        <v>79</v>
      </c>
      <c r="B146" s="123" t="s">
        <v>40</v>
      </c>
      <c r="C146" s="123" t="s">
        <v>40</v>
      </c>
      <c r="D146" s="123" t="s">
        <v>40</v>
      </c>
      <c r="E146" s="123" t="s">
        <v>40</v>
      </c>
      <c r="F146" s="123" t="s">
        <v>40</v>
      </c>
      <c r="G146" s="123" t="s">
        <v>40</v>
      </c>
      <c r="H146" s="123" t="s">
        <v>40</v>
      </c>
      <c r="I146" s="123" t="s">
        <v>40</v>
      </c>
      <c r="J146" s="124"/>
      <c r="K146" s="125">
        <v>741</v>
      </c>
    </row>
    <row r="148" spans="1:11">
      <c r="A148" s="112" t="s">
        <v>246</v>
      </c>
      <c r="B148" s="111"/>
      <c r="C148" s="111"/>
      <c r="D148" s="111"/>
      <c r="E148" s="111"/>
      <c r="F148" s="111"/>
      <c r="G148" s="111"/>
      <c r="H148" s="111"/>
    </row>
    <row r="149" spans="1:11">
      <c r="A149" s="112" t="s">
        <v>53</v>
      </c>
      <c r="B149" s="111"/>
      <c r="C149" s="111"/>
      <c r="D149" s="111"/>
      <c r="E149" s="111"/>
      <c r="F149" s="111"/>
      <c r="G149" s="111"/>
      <c r="H149" s="111"/>
    </row>
    <row r="150" spans="1:11" ht="30">
      <c r="A150" s="121" t="s">
        <v>44</v>
      </c>
      <c r="B150" s="121" t="s">
        <v>90</v>
      </c>
      <c r="C150" s="121" t="s">
        <v>54</v>
      </c>
      <c r="D150" s="121" t="s">
        <v>55</v>
      </c>
      <c r="E150" s="121" t="s">
        <v>56</v>
      </c>
      <c r="F150" s="122" t="s">
        <v>57</v>
      </c>
      <c r="G150" s="121" t="s">
        <v>91</v>
      </c>
      <c r="H150" s="122" t="s">
        <v>58</v>
      </c>
      <c r="I150" s="121" t="s">
        <v>92</v>
      </c>
      <c r="J150" s="121" t="s">
        <v>59</v>
      </c>
      <c r="K150" s="121" t="s">
        <v>60</v>
      </c>
    </row>
    <row r="151" spans="1:11">
      <c r="A151" s="111" t="s">
        <v>72</v>
      </c>
      <c r="B151" s="111" t="s">
        <v>81</v>
      </c>
      <c r="C151" s="111" t="s">
        <v>100</v>
      </c>
      <c r="D151" s="111" t="s">
        <v>41</v>
      </c>
      <c r="E151" s="111" t="s">
        <v>42</v>
      </c>
      <c r="F151" s="111" t="s">
        <v>61</v>
      </c>
      <c r="G151" s="111" t="s">
        <v>40</v>
      </c>
      <c r="H151" s="111" t="s">
        <v>101</v>
      </c>
      <c r="I151" s="111" t="s">
        <v>102</v>
      </c>
      <c r="J151" s="113">
        <v>43487</v>
      </c>
      <c r="K151" s="115">
        <v>12811</v>
      </c>
    </row>
    <row r="152" spans="1:11">
      <c r="A152" s="111" t="s">
        <v>72</v>
      </c>
      <c r="B152" s="111" t="s">
        <v>81</v>
      </c>
      <c r="C152" s="111" t="s">
        <v>191</v>
      </c>
      <c r="D152" s="111" t="s">
        <v>41</v>
      </c>
      <c r="E152" s="111" t="s">
        <v>42</v>
      </c>
      <c r="F152" s="111" t="s">
        <v>61</v>
      </c>
      <c r="G152" s="111" t="s">
        <v>40</v>
      </c>
      <c r="H152" s="111" t="s">
        <v>62</v>
      </c>
      <c r="I152" s="111" t="s">
        <v>96</v>
      </c>
      <c r="J152" s="113">
        <v>43532</v>
      </c>
      <c r="K152" s="115">
        <v>14000</v>
      </c>
    </row>
    <row r="153" spans="1:11">
      <c r="A153" s="111" t="s">
        <v>72</v>
      </c>
      <c r="B153" s="111" t="s">
        <v>81</v>
      </c>
      <c r="C153" s="111" t="s">
        <v>43</v>
      </c>
      <c r="D153" s="111" t="s">
        <v>41</v>
      </c>
      <c r="E153" s="111" t="s">
        <v>42</v>
      </c>
      <c r="F153" s="111" t="s">
        <v>61</v>
      </c>
      <c r="G153" s="111" t="s">
        <v>40</v>
      </c>
      <c r="H153" s="111" t="s">
        <v>62</v>
      </c>
      <c r="I153" s="111" t="s">
        <v>96</v>
      </c>
      <c r="J153" s="113">
        <v>43535</v>
      </c>
      <c r="K153" s="115">
        <v>340000</v>
      </c>
    </row>
    <row r="154" spans="1:11">
      <c r="A154" s="111" t="s">
        <v>72</v>
      </c>
      <c r="B154" s="111" t="s">
        <v>81</v>
      </c>
      <c r="C154" s="111" t="s">
        <v>197</v>
      </c>
      <c r="D154" s="111" t="s">
        <v>41</v>
      </c>
      <c r="E154" s="111" t="s">
        <v>42</v>
      </c>
      <c r="F154" s="111" t="s">
        <v>61</v>
      </c>
      <c r="G154" s="111" t="s">
        <v>40</v>
      </c>
      <c r="H154" s="111" t="s">
        <v>198</v>
      </c>
      <c r="I154" s="111" t="s">
        <v>199</v>
      </c>
      <c r="J154" s="113">
        <v>43559</v>
      </c>
      <c r="K154" s="115">
        <v>1761.25</v>
      </c>
    </row>
    <row r="155" spans="1:11">
      <c r="A155" s="111" t="s">
        <v>72</v>
      </c>
      <c r="B155" s="111" t="s">
        <v>81</v>
      </c>
      <c r="C155" s="111" t="s">
        <v>200</v>
      </c>
      <c r="D155" s="111" t="s">
        <v>41</v>
      </c>
      <c r="E155" s="111" t="s">
        <v>42</v>
      </c>
      <c r="F155" s="111" t="s">
        <v>61</v>
      </c>
      <c r="G155" s="111" t="s">
        <v>40</v>
      </c>
      <c r="H155" s="111" t="s">
        <v>201</v>
      </c>
      <c r="I155" s="111" t="s">
        <v>202</v>
      </c>
      <c r="J155" s="113">
        <v>43621</v>
      </c>
      <c r="K155" s="115">
        <v>10000</v>
      </c>
    </row>
    <row r="156" spans="1:11">
      <c r="A156" s="111" t="s">
        <v>72</v>
      </c>
      <c r="B156" s="111" t="s">
        <v>81</v>
      </c>
      <c r="C156" s="111" t="s">
        <v>97</v>
      </c>
      <c r="D156" s="111" t="s">
        <v>41</v>
      </c>
      <c r="E156" s="111" t="s">
        <v>42</v>
      </c>
      <c r="F156" s="111" t="s">
        <v>61</v>
      </c>
      <c r="G156" s="111" t="s">
        <v>40</v>
      </c>
      <c r="H156" s="111" t="s">
        <v>98</v>
      </c>
      <c r="I156" s="111" t="s">
        <v>99</v>
      </c>
      <c r="J156" s="113">
        <v>43626</v>
      </c>
      <c r="K156" s="115">
        <v>2000</v>
      </c>
    </row>
    <row r="157" spans="1:11">
      <c r="A157" s="111" t="s">
        <v>72</v>
      </c>
      <c r="B157" s="111" t="s">
        <v>81</v>
      </c>
      <c r="C157" s="111" t="s">
        <v>200</v>
      </c>
      <c r="D157" s="111" t="s">
        <v>41</v>
      </c>
      <c r="E157" s="111" t="s">
        <v>42</v>
      </c>
      <c r="F157" s="111" t="s">
        <v>61</v>
      </c>
      <c r="G157" s="111" t="s">
        <v>40</v>
      </c>
      <c r="H157" s="111" t="s">
        <v>201</v>
      </c>
      <c r="I157" s="111" t="s">
        <v>202</v>
      </c>
      <c r="J157" s="113">
        <v>43627</v>
      </c>
      <c r="K157" s="115">
        <v>10000</v>
      </c>
    </row>
    <row r="158" spans="1:11">
      <c r="A158" s="111" t="s">
        <v>72</v>
      </c>
      <c r="B158" s="111" t="s">
        <v>81</v>
      </c>
      <c r="C158" s="111" t="s">
        <v>200</v>
      </c>
      <c r="D158" s="111" t="s">
        <v>41</v>
      </c>
      <c r="E158" s="111" t="s">
        <v>42</v>
      </c>
      <c r="F158" s="111" t="s">
        <v>61</v>
      </c>
      <c r="G158" s="111" t="s">
        <v>40</v>
      </c>
      <c r="H158" s="111" t="s">
        <v>201</v>
      </c>
      <c r="I158" s="111" t="s">
        <v>202</v>
      </c>
      <c r="J158" s="113">
        <v>43628</v>
      </c>
      <c r="K158" s="115">
        <v>-10000</v>
      </c>
    </row>
    <row r="159" spans="1:11">
      <c r="A159" s="111" t="s">
        <v>72</v>
      </c>
      <c r="B159" s="111" t="s">
        <v>81</v>
      </c>
      <c r="C159" s="111" t="s">
        <v>203</v>
      </c>
      <c r="D159" s="111" t="s">
        <v>41</v>
      </c>
      <c r="E159" s="111" t="s">
        <v>42</v>
      </c>
      <c r="F159" s="111" t="s">
        <v>61</v>
      </c>
      <c r="G159" s="111" t="s">
        <v>40</v>
      </c>
      <c r="H159" s="111" t="s">
        <v>204</v>
      </c>
      <c r="I159" s="111" t="s">
        <v>205</v>
      </c>
      <c r="J159" s="113">
        <v>43628</v>
      </c>
      <c r="K159" s="115">
        <v>30000</v>
      </c>
    </row>
    <row r="160" spans="1:11">
      <c r="A160" s="111" t="s">
        <v>72</v>
      </c>
      <c r="B160" s="111" t="s">
        <v>81</v>
      </c>
      <c r="C160" s="111" t="s">
        <v>130</v>
      </c>
      <c r="D160" s="111" t="s">
        <v>41</v>
      </c>
      <c r="E160" s="111" t="s">
        <v>42</v>
      </c>
      <c r="F160" s="111" t="s">
        <v>61</v>
      </c>
      <c r="G160" s="111" t="s">
        <v>40</v>
      </c>
      <c r="H160" s="111" t="s">
        <v>210</v>
      </c>
      <c r="I160" s="111" t="s">
        <v>211</v>
      </c>
      <c r="J160" s="113">
        <v>43741</v>
      </c>
      <c r="K160" s="115">
        <v>22500</v>
      </c>
    </row>
    <row r="161" spans="1:11">
      <c r="A161" s="111" t="s">
        <v>72</v>
      </c>
      <c r="B161" s="111" t="s">
        <v>81</v>
      </c>
      <c r="C161" s="111" t="s">
        <v>212</v>
      </c>
      <c r="D161" s="111" t="s">
        <v>41</v>
      </c>
      <c r="E161" s="111" t="s">
        <v>42</v>
      </c>
      <c r="F161" s="111" t="s">
        <v>61</v>
      </c>
      <c r="G161" s="111" t="s">
        <v>40</v>
      </c>
      <c r="H161" s="111" t="s">
        <v>210</v>
      </c>
      <c r="I161" s="111" t="s">
        <v>211</v>
      </c>
      <c r="J161" s="113">
        <v>43745</v>
      </c>
      <c r="K161" s="115">
        <v>22500</v>
      </c>
    </row>
    <row r="162" spans="1:11">
      <c r="A162" s="111" t="s">
        <v>72</v>
      </c>
      <c r="B162" s="111" t="s">
        <v>81</v>
      </c>
      <c r="C162" s="111" t="s">
        <v>130</v>
      </c>
      <c r="D162" s="111" t="s">
        <v>41</v>
      </c>
      <c r="E162" s="111" t="s">
        <v>42</v>
      </c>
      <c r="F162" s="111" t="s">
        <v>61</v>
      </c>
      <c r="G162" s="111" t="s">
        <v>40</v>
      </c>
      <c r="H162" s="111" t="s">
        <v>210</v>
      </c>
      <c r="I162" s="111" t="s">
        <v>211</v>
      </c>
      <c r="J162" s="113">
        <v>43746</v>
      </c>
      <c r="K162" s="115">
        <v>-22500</v>
      </c>
    </row>
    <row r="163" spans="1:11">
      <c r="A163" s="111" t="s">
        <v>72</v>
      </c>
      <c r="B163" s="111" t="s">
        <v>81</v>
      </c>
      <c r="C163" s="111" t="s">
        <v>97</v>
      </c>
      <c r="D163" s="111" t="s">
        <v>41</v>
      </c>
      <c r="E163" s="111" t="s">
        <v>42</v>
      </c>
      <c r="F163" s="111" t="s">
        <v>61</v>
      </c>
      <c r="G163" s="111" t="s">
        <v>40</v>
      </c>
      <c r="H163" s="111" t="s">
        <v>98</v>
      </c>
      <c r="I163" s="111" t="s">
        <v>99</v>
      </c>
      <c r="J163" s="113">
        <v>43777</v>
      </c>
      <c r="K163" s="115">
        <v>1502.51</v>
      </c>
    </row>
    <row r="164" spans="1:11">
      <c r="A164" s="111" t="s">
        <v>72</v>
      </c>
      <c r="B164" s="111" t="s">
        <v>81</v>
      </c>
      <c r="C164" s="111" t="s">
        <v>214</v>
      </c>
      <c r="D164" s="111" t="s">
        <v>41</v>
      </c>
      <c r="E164" s="111" t="s">
        <v>42</v>
      </c>
      <c r="F164" s="111" t="s">
        <v>61</v>
      </c>
      <c r="G164" s="111" t="s">
        <v>40</v>
      </c>
      <c r="H164" s="111" t="s">
        <v>215</v>
      </c>
      <c r="I164" s="111" t="s">
        <v>216</v>
      </c>
      <c r="J164" s="113">
        <v>43816</v>
      </c>
      <c r="K164" s="115">
        <v>62500</v>
      </c>
    </row>
    <row r="165" spans="1:11">
      <c r="A165" s="111" t="s">
        <v>72</v>
      </c>
      <c r="B165" s="111" t="s">
        <v>81</v>
      </c>
      <c r="C165" s="111" t="s">
        <v>189</v>
      </c>
      <c r="D165" s="111" t="s">
        <v>41</v>
      </c>
      <c r="E165" s="111" t="s">
        <v>42</v>
      </c>
      <c r="F165" s="111" t="s">
        <v>63</v>
      </c>
      <c r="G165" s="111" t="s">
        <v>94</v>
      </c>
      <c r="H165" s="111" t="s">
        <v>64</v>
      </c>
      <c r="I165" s="111" t="s">
        <v>95</v>
      </c>
      <c r="J165" s="113">
        <v>43496</v>
      </c>
      <c r="K165" s="115">
        <v>200</v>
      </c>
    </row>
    <row r="166" spans="1:11">
      <c r="A166" s="111" t="s">
        <v>72</v>
      </c>
      <c r="B166" s="111" t="s">
        <v>81</v>
      </c>
      <c r="C166" s="111" t="s">
        <v>190</v>
      </c>
      <c r="D166" s="111" t="s">
        <v>41</v>
      </c>
      <c r="E166" s="111" t="s">
        <v>42</v>
      </c>
      <c r="F166" s="111" t="s">
        <v>63</v>
      </c>
      <c r="G166" s="111" t="s">
        <v>94</v>
      </c>
      <c r="H166" s="111" t="s">
        <v>64</v>
      </c>
      <c r="I166" s="111" t="s">
        <v>95</v>
      </c>
      <c r="J166" s="113">
        <v>43524</v>
      </c>
      <c r="K166" s="115">
        <v>351</v>
      </c>
    </row>
    <row r="167" spans="1:11">
      <c r="A167" s="126" t="s">
        <v>72</v>
      </c>
      <c r="B167" s="126" t="s">
        <v>81</v>
      </c>
      <c r="C167" s="126" t="s">
        <v>192</v>
      </c>
      <c r="D167" s="126" t="s">
        <v>41</v>
      </c>
      <c r="E167" s="126" t="s">
        <v>42</v>
      </c>
      <c r="F167" s="126" t="s">
        <v>63</v>
      </c>
      <c r="G167" s="126" t="s">
        <v>192</v>
      </c>
      <c r="H167" s="126" t="s">
        <v>71</v>
      </c>
      <c r="I167" s="126" t="s">
        <v>193</v>
      </c>
      <c r="J167" s="127">
        <v>43555</v>
      </c>
      <c r="K167" s="114">
        <v>-354000</v>
      </c>
    </row>
    <row r="168" spans="1:11">
      <c r="A168" s="126" t="s">
        <v>72</v>
      </c>
      <c r="B168" s="126" t="s">
        <v>81</v>
      </c>
      <c r="C168" s="126" t="s">
        <v>194</v>
      </c>
      <c r="D168" s="126" t="s">
        <v>41</v>
      </c>
      <c r="E168" s="126" t="s">
        <v>42</v>
      </c>
      <c r="F168" s="126" t="s">
        <v>63</v>
      </c>
      <c r="G168" s="126" t="s">
        <v>195</v>
      </c>
      <c r="H168" s="126" t="s">
        <v>66</v>
      </c>
      <c r="I168" s="126" t="s">
        <v>196</v>
      </c>
      <c r="J168" s="127">
        <v>43555</v>
      </c>
      <c r="K168" s="114">
        <v>-50000</v>
      </c>
    </row>
    <row r="169" spans="1:11">
      <c r="A169" s="111" t="s">
        <v>72</v>
      </c>
      <c r="B169" s="111" t="s">
        <v>81</v>
      </c>
      <c r="C169" s="111" t="s">
        <v>206</v>
      </c>
      <c r="D169" s="111" t="s">
        <v>41</v>
      </c>
      <c r="E169" s="111" t="s">
        <v>42</v>
      </c>
      <c r="F169" s="111" t="s">
        <v>63</v>
      </c>
      <c r="G169" s="111" t="s">
        <v>94</v>
      </c>
      <c r="H169" s="111" t="s">
        <v>64</v>
      </c>
      <c r="I169" s="111" t="s">
        <v>95</v>
      </c>
      <c r="J169" s="113">
        <v>43644</v>
      </c>
      <c r="K169" s="115">
        <v>154.61000000000001</v>
      </c>
    </row>
    <row r="170" spans="1:11">
      <c r="A170" s="111" t="s">
        <v>72</v>
      </c>
      <c r="B170" s="111" t="s">
        <v>81</v>
      </c>
      <c r="C170" s="111" t="s">
        <v>207</v>
      </c>
      <c r="D170" s="111" t="s">
        <v>41</v>
      </c>
      <c r="E170" s="111" t="s">
        <v>42</v>
      </c>
      <c r="F170" s="111" t="s">
        <v>63</v>
      </c>
      <c r="G170" s="111" t="s">
        <v>94</v>
      </c>
      <c r="H170" s="111" t="s">
        <v>64</v>
      </c>
      <c r="I170" s="111" t="s">
        <v>95</v>
      </c>
      <c r="J170" s="113">
        <v>43677</v>
      </c>
      <c r="K170" s="115">
        <v>216.62</v>
      </c>
    </row>
    <row r="171" spans="1:11">
      <c r="A171" s="111" t="s">
        <v>72</v>
      </c>
      <c r="B171" s="111" t="s">
        <v>81</v>
      </c>
      <c r="C171" s="111" t="s">
        <v>208</v>
      </c>
      <c r="D171" s="111" t="s">
        <v>41</v>
      </c>
      <c r="E171" s="111" t="s">
        <v>42</v>
      </c>
      <c r="F171" s="111" t="s">
        <v>63</v>
      </c>
      <c r="G171" s="111" t="s">
        <v>94</v>
      </c>
      <c r="H171" s="111" t="s">
        <v>64</v>
      </c>
      <c r="I171" s="111" t="s">
        <v>95</v>
      </c>
      <c r="J171" s="113">
        <v>43707</v>
      </c>
      <c r="K171" s="115">
        <v>362.56</v>
      </c>
    </row>
    <row r="172" spans="1:11">
      <c r="A172" s="111" t="s">
        <v>72</v>
      </c>
      <c r="B172" s="111" t="s">
        <v>81</v>
      </c>
      <c r="C172" s="111" t="s">
        <v>209</v>
      </c>
      <c r="D172" s="111" t="s">
        <v>41</v>
      </c>
      <c r="E172" s="111" t="s">
        <v>42</v>
      </c>
      <c r="F172" s="111" t="s">
        <v>63</v>
      </c>
      <c r="G172" s="111" t="s">
        <v>94</v>
      </c>
      <c r="H172" s="111" t="s">
        <v>64</v>
      </c>
      <c r="I172" s="111" t="s">
        <v>95</v>
      </c>
      <c r="J172" s="113">
        <v>43707</v>
      </c>
      <c r="K172" s="115">
        <v>155.38999999999999</v>
      </c>
    </row>
    <row r="173" spans="1:11">
      <c r="A173" s="126" t="s">
        <v>72</v>
      </c>
      <c r="B173" s="126" t="s">
        <v>81</v>
      </c>
      <c r="C173" s="126" t="s">
        <v>40</v>
      </c>
      <c r="D173" s="126" t="s">
        <v>41</v>
      </c>
      <c r="E173" s="126" t="s">
        <v>42</v>
      </c>
      <c r="F173" s="126" t="s">
        <v>63</v>
      </c>
      <c r="G173" s="126" t="s">
        <v>128</v>
      </c>
      <c r="H173" s="126" t="s">
        <v>41</v>
      </c>
      <c r="I173" s="126" t="s">
        <v>42</v>
      </c>
      <c r="J173" s="127">
        <v>43738</v>
      </c>
      <c r="K173" s="114">
        <v>-4000</v>
      </c>
    </row>
    <row r="174" spans="1:11">
      <c r="A174" s="126" t="s">
        <v>72</v>
      </c>
      <c r="B174" s="126" t="s">
        <v>81</v>
      </c>
      <c r="C174" s="126" t="s">
        <v>40</v>
      </c>
      <c r="D174" s="126" t="s">
        <v>41</v>
      </c>
      <c r="E174" s="126" t="s">
        <v>42</v>
      </c>
      <c r="F174" s="126" t="s">
        <v>63</v>
      </c>
      <c r="G174" s="126" t="s">
        <v>128</v>
      </c>
      <c r="H174" s="126" t="s">
        <v>66</v>
      </c>
      <c r="I174" s="126" t="s">
        <v>196</v>
      </c>
      <c r="J174" s="127">
        <v>43738</v>
      </c>
      <c r="K174" s="114">
        <v>204000</v>
      </c>
    </row>
    <row r="175" spans="1:11">
      <c r="A175" s="111" t="s">
        <v>72</v>
      </c>
      <c r="B175" s="111" t="s">
        <v>81</v>
      </c>
      <c r="C175" s="111" t="s">
        <v>213</v>
      </c>
      <c r="D175" s="111" t="s">
        <v>41</v>
      </c>
      <c r="E175" s="111" t="s">
        <v>42</v>
      </c>
      <c r="F175" s="111" t="s">
        <v>63</v>
      </c>
      <c r="G175" s="111" t="s">
        <v>94</v>
      </c>
      <c r="H175" s="111" t="s">
        <v>64</v>
      </c>
      <c r="I175" s="111" t="s">
        <v>95</v>
      </c>
      <c r="J175" s="113">
        <v>43769</v>
      </c>
      <c r="K175" s="115">
        <v>189</v>
      </c>
    </row>
    <row r="176" spans="1:11">
      <c r="A176" s="126" t="s">
        <v>72</v>
      </c>
      <c r="B176" s="126" t="s">
        <v>81</v>
      </c>
      <c r="C176" s="126" t="s">
        <v>142</v>
      </c>
      <c r="D176" s="126" t="s">
        <v>41</v>
      </c>
      <c r="E176" s="126" t="s">
        <v>42</v>
      </c>
      <c r="F176" s="126" t="s">
        <v>63</v>
      </c>
      <c r="G176" s="126" t="s">
        <v>143</v>
      </c>
      <c r="H176" s="126" t="s">
        <v>41</v>
      </c>
      <c r="I176" s="126" t="s">
        <v>42</v>
      </c>
      <c r="J176" s="127">
        <v>43830</v>
      </c>
      <c r="K176" s="114">
        <v>-190750</v>
      </c>
    </row>
    <row r="177" spans="1:11">
      <c r="A177" s="126" t="s">
        <v>72</v>
      </c>
      <c r="B177" s="126" t="s">
        <v>81</v>
      </c>
      <c r="C177" s="126" t="s">
        <v>142</v>
      </c>
      <c r="D177" s="126" t="s">
        <v>41</v>
      </c>
      <c r="E177" s="126" t="s">
        <v>42</v>
      </c>
      <c r="F177" s="126" t="s">
        <v>63</v>
      </c>
      <c r="G177" s="126" t="s">
        <v>143</v>
      </c>
      <c r="H177" s="126" t="s">
        <v>71</v>
      </c>
      <c r="I177" s="126" t="s">
        <v>193</v>
      </c>
      <c r="J177" s="127">
        <v>43830</v>
      </c>
      <c r="K177" s="114">
        <v>273000</v>
      </c>
    </row>
    <row r="178" spans="1:11">
      <c r="A178" s="123" t="s">
        <v>72</v>
      </c>
      <c r="B178" s="123" t="s">
        <v>40</v>
      </c>
      <c r="C178" s="123" t="s">
        <v>40</v>
      </c>
      <c r="D178" s="123" t="s">
        <v>40</v>
      </c>
      <c r="E178" s="123" t="s">
        <v>40</v>
      </c>
      <c r="F178" s="123" t="s">
        <v>40</v>
      </c>
      <c r="G178" s="123" t="s">
        <v>40</v>
      </c>
      <c r="H178" s="123" t="s">
        <v>40</v>
      </c>
      <c r="I178" s="123" t="s">
        <v>40</v>
      </c>
      <c r="J178" s="124"/>
      <c r="K178" s="125">
        <v>376953.94</v>
      </c>
    </row>
    <row r="180" spans="1:11">
      <c r="A180" s="112" t="s">
        <v>247</v>
      </c>
      <c r="B180" s="111"/>
      <c r="C180" s="111"/>
      <c r="D180" s="111"/>
      <c r="E180" s="111"/>
      <c r="F180" s="111"/>
      <c r="G180" s="111"/>
      <c r="H180" s="111"/>
    </row>
    <row r="181" spans="1:11">
      <c r="A181" s="112" t="s">
        <v>53</v>
      </c>
      <c r="B181" s="111"/>
      <c r="C181" s="111"/>
      <c r="D181" s="111"/>
      <c r="E181" s="111"/>
      <c r="F181" s="111"/>
      <c r="G181" s="111"/>
      <c r="H181" s="111"/>
    </row>
    <row r="182" spans="1:11" ht="30">
      <c r="A182" s="121" t="s">
        <v>44</v>
      </c>
      <c r="B182" s="121" t="s">
        <v>90</v>
      </c>
      <c r="C182" s="121" t="s">
        <v>54</v>
      </c>
      <c r="D182" s="121" t="s">
        <v>55</v>
      </c>
      <c r="E182" s="121" t="s">
        <v>56</v>
      </c>
      <c r="F182" s="122" t="s">
        <v>57</v>
      </c>
      <c r="G182" s="121" t="s">
        <v>91</v>
      </c>
      <c r="H182" s="122" t="s">
        <v>58</v>
      </c>
      <c r="I182" s="121" t="s">
        <v>92</v>
      </c>
      <c r="J182" s="121" t="s">
        <v>59</v>
      </c>
      <c r="K182" s="121" t="s">
        <v>60</v>
      </c>
    </row>
    <row r="183" spans="1:11">
      <c r="A183" s="111" t="s">
        <v>82</v>
      </c>
      <c r="B183" s="111" t="s">
        <v>83</v>
      </c>
      <c r="C183" s="111" t="s">
        <v>217</v>
      </c>
      <c r="D183" s="111" t="s">
        <v>41</v>
      </c>
      <c r="E183" s="111" t="s">
        <v>42</v>
      </c>
      <c r="F183" s="111" t="s">
        <v>61</v>
      </c>
      <c r="G183" s="111" t="s">
        <v>40</v>
      </c>
      <c r="H183" s="111" t="s">
        <v>62</v>
      </c>
      <c r="I183" s="111" t="s">
        <v>96</v>
      </c>
      <c r="J183" s="113">
        <v>43552</v>
      </c>
      <c r="K183" s="115">
        <v>60000</v>
      </c>
    </row>
    <row r="184" spans="1:11">
      <c r="A184" s="111" t="s">
        <v>82</v>
      </c>
      <c r="B184" s="111" t="s">
        <v>83</v>
      </c>
      <c r="C184" s="111" t="s">
        <v>218</v>
      </c>
      <c r="D184" s="111" t="s">
        <v>41</v>
      </c>
      <c r="E184" s="111" t="s">
        <v>42</v>
      </c>
      <c r="F184" s="111" t="s">
        <v>63</v>
      </c>
      <c r="G184" s="111" t="s">
        <v>218</v>
      </c>
      <c r="H184" s="111" t="s">
        <v>71</v>
      </c>
      <c r="I184" s="111" t="s">
        <v>193</v>
      </c>
      <c r="J184" s="113">
        <v>43555</v>
      </c>
      <c r="K184" s="115">
        <v>-60000</v>
      </c>
    </row>
    <row r="185" spans="1:11">
      <c r="A185" s="111" t="s">
        <v>82</v>
      </c>
      <c r="B185" s="111" t="s">
        <v>83</v>
      </c>
      <c r="C185" s="111" t="s">
        <v>219</v>
      </c>
      <c r="D185" s="111" t="s">
        <v>41</v>
      </c>
      <c r="E185" s="111" t="s">
        <v>42</v>
      </c>
      <c r="F185" s="111" t="s">
        <v>63</v>
      </c>
      <c r="G185" s="111" t="s">
        <v>94</v>
      </c>
      <c r="H185" s="111" t="s">
        <v>64</v>
      </c>
      <c r="I185" s="111" t="s">
        <v>95</v>
      </c>
      <c r="J185" s="113">
        <v>43738</v>
      </c>
      <c r="K185" s="115">
        <v>20</v>
      </c>
    </row>
    <row r="186" spans="1:11">
      <c r="A186" s="111" t="s">
        <v>82</v>
      </c>
      <c r="B186" s="111" t="s">
        <v>83</v>
      </c>
      <c r="C186" s="111" t="s">
        <v>220</v>
      </c>
      <c r="D186" s="111" t="s">
        <v>41</v>
      </c>
      <c r="E186" s="111" t="s">
        <v>42</v>
      </c>
      <c r="F186" s="111" t="s">
        <v>63</v>
      </c>
      <c r="G186" s="111" t="s">
        <v>94</v>
      </c>
      <c r="H186" s="111" t="s">
        <v>64</v>
      </c>
      <c r="I186" s="111" t="s">
        <v>95</v>
      </c>
      <c r="J186" s="113">
        <v>43738</v>
      </c>
      <c r="K186" s="115">
        <v>50</v>
      </c>
    </row>
    <row r="187" spans="1:11">
      <c r="A187" s="111" t="s">
        <v>82</v>
      </c>
      <c r="B187" s="111" t="s">
        <v>83</v>
      </c>
      <c r="C187" s="111" t="s">
        <v>221</v>
      </c>
      <c r="D187" s="111" t="s">
        <v>41</v>
      </c>
      <c r="E187" s="111" t="s">
        <v>42</v>
      </c>
      <c r="F187" s="111" t="s">
        <v>63</v>
      </c>
      <c r="G187" s="111" t="s">
        <v>94</v>
      </c>
      <c r="H187" s="111" t="s">
        <v>64</v>
      </c>
      <c r="I187" s="111" t="s">
        <v>95</v>
      </c>
      <c r="J187" s="113">
        <v>43738</v>
      </c>
      <c r="K187" s="115">
        <v>20</v>
      </c>
    </row>
    <row r="188" spans="1:11">
      <c r="A188" s="111" t="s">
        <v>82</v>
      </c>
      <c r="B188" s="111" t="s">
        <v>83</v>
      </c>
      <c r="C188" s="111" t="s">
        <v>220</v>
      </c>
      <c r="D188" s="111" t="s">
        <v>41</v>
      </c>
      <c r="E188" s="111" t="s">
        <v>42</v>
      </c>
      <c r="F188" s="111" t="s">
        <v>63</v>
      </c>
      <c r="G188" s="111" t="s">
        <v>94</v>
      </c>
      <c r="H188" s="111" t="s">
        <v>64</v>
      </c>
      <c r="I188" s="111" t="s">
        <v>95</v>
      </c>
      <c r="J188" s="113">
        <v>43738</v>
      </c>
      <c r="K188" s="115">
        <v>37</v>
      </c>
    </row>
    <row r="189" spans="1:11">
      <c r="A189" s="111" t="s">
        <v>82</v>
      </c>
      <c r="B189" s="111" t="s">
        <v>83</v>
      </c>
      <c r="C189" s="111" t="s">
        <v>222</v>
      </c>
      <c r="D189" s="111" t="s">
        <v>41</v>
      </c>
      <c r="E189" s="111" t="s">
        <v>42</v>
      </c>
      <c r="F189" s="111" t="s">
        <v>63</v>
      </c>
      <c r="G189" s="111" t="s">
        <v>94</v>
      </c>
      <c r="H189" s="111" t="s">
        <v>64</v>
      </c>
      <c r="I189" s="111" t="s">
        <v>95</v>
      </c>
      <c r="J189" s="113">
        <v>43769</v>
      </c>
      <c r="K189" s="115">
        <v>20</v>
      </c>
    </row>
    <row r="190" spans="1:11">
      <c r="A190" s="111" t="s">
        <v>82</v>
      </c>
      <c r="B190" s="111" t="s">
        <v>83</v>
      </c>
      <c r="C190" s="111" t="s">
        <v>223</v>
      </c>
      <c r="D190" s="111" t="s">
        <v>41</v>
      </c>
      <c r="E190" s="111" t="s">
        <v>42</v>
      </c>
      <c r="F190" s="111" t="s">
        <v>63</v>
      </c>
      <c r="G190" s="111" t="s">
        <v>94</v>
      </c>
      <c r="H190" s="111" t="s">
        <v>41</v>
      </c>
      <c r="I190" s="111" t="s">
        <v>42</v>
      </c>
      <c r="J190" s="113">
        <v>43799</v>
      </c>
      <c r="K190" s="115">
        <v>-20</v>
      </c>
    </row>
    <row r="191" spans="1:11">
      <c r="A191" s="111" t="s">
        <v>82</v>
      </c>
      <c r="B191" s="111" t="s">
        <v>83</v>
      </c>
      <c r="C191" s="111" t="s">
        <v>224</v>
      </c>
      <c r="D191" s="111" t="s">
        <v>41</v>
      </c>
      <c r="E191" s="111" t="s">
        <v>42</v>
      </c>
      <c r="F191" s="111" t="s">
        <v>63</v>
      </c>
      <c r="G191" s="111" t="s">
        <v>94</v>
      </c>
      <c r="H191" s="111" t="s">
        <v>64</v>
      </c>
      <c r="I191" s="111" t="s">
        <v>95</v>
      </c>
      <c r="J191" s="113">
        <v>43799</v>
      </c>
      <c r="K191" s="115">
        <v>20</v>
      </c>
    </row>
    <row r="192" spans="1:11">
      <c r="A192" s="111" t="s">
        <v>82</v>
      </c>
      <c r="B192" s="111" t="s">
        <v>83</v>
      </c>
      <c r="C192" s="111" t="s">
        <v>225</v>
      </c>
      <c r="D192" s="111" t="s">
        <v>41</v>
      </c>
      <c r="E192" s="111" t="s">
        <v>42</v>
      </c>
      <c r="F192" s="111" t="s">
        <v>63</v>
      </c>
      <c r="G192" s="111" t="s">
        <v>94</v>
      </c>
      <c r="H192" s="111" t="s">
        <v>64</v>
      </c>
      <c r="I192" s="111" t="s">
        <v>95</v>
      </c>
      <c r="J192" s="113">
        <v>43799</v>
      </c>
      <c r="K192" s="115">
        <v>20</v>
      </c>
    </row>
    <row r="193" spans="1:11">
      <c r="A193" s="111" t="s">
        <v>82</v>
      </c>
      <c r="B193" s="111" t="s">
        <v>83</v>
      </c>
      <c r="C193" s="111" t="s">
        <v>226</v>
      </c>
      <c r="D193" s="111" t="s">
        <v>41</v>
      </c>
      <c r="E193" s="111" t="s">
        <v>42</v>
      </c>
      <c r="F193" s="111" t="s">
        <v>63</v>
      </c>
      <c r="G193" s="111" t="s">
        <v>94</v>
      </c>
      <c r="H193" s="111" t="s">
        <v>64</v>
      </c>
      <c r="I193" s="111" t="s">
        <v>95</v>
      </c>
      <c r="J193" s="113">
        <v>43830</v>
      </c>
      <c r="K193" s="115">
        <v>0.25</v>
      </c>
    </row>
    <row r="194" spans="1:11">
      <c r="A194" s="111" t="s">
        <v>82</v>
      </c>
      <c r="B194" s="111" t="s">
        <v>83</v>
      </c>
      <c r="C194" s="111" t="s">
        <v>227</v>
      </c>
      <c r="D194" s="111" t="s">
        <v>41</v>
      </c>
      <c r="E194" s="111" t="s">
        <v>42</v>
      </c>
      <c r="F194" s="111" t="s">
        <v>63</v>
      </c>
      <c r="G194" s="111" t="s">
        <v>94</v>
      </c>
      <c r="H194" s="111" t="s">
        <v>64</v>
      </c>
      <c r="I194" s="111" t="s">
        <v>95</v>
      </c>
      <c r="J194" s="113">
        <v>43830</v>
      </c>
      <c r="K194" s="115">
        <v>20</v>
      </c>
    </row>
    <row r="195" spans="1:11">
      <c r="A195" s="123" t="s">
        <v>82</v>
      </c>
      <c r="B195" s="123" t="s">
        <v>40</v>
      </c>
      <c r="C195" s="123" t="s">
        <v>40</v>
      </c>
      <c r="D195" s="123" t="s">
        <v>40</v>
      </c>
      <c r="E195" s="123" t="s">
        <v>40</v>
      </c>
      <c r="F195" s="123" t="s">
        <v>40</v>
      </c>
      <c r="G195" s="123" t="s">
        <v>40</v>
      </c>
      <c r="H195" s="123" t="s">
        <v>40</v>
      </c>
      <c r="I195" s="123" t="s">
        <v>40</v>
      </c>
      <c r="J195" s="124"/>
      <c r="K195" s="125">
        <v>187.25</v>
      </c>
    </row>
    <row r="197" spans="1:11">
      <c r="A197" s="112" t="s">
        <v>248</v>
      </c>
      <c r="B197" s="111"/>
      <c r="C197" s="111"/>
      <c r="D197" s="111"/>
      <c r="E197" s="111"/>
      <c r="F197" s="111"/>
      <c r="G197" s="111"/>
      <c r="H197" s="111"/>
    </row>
    <row r="198" spans="1:11">
      <c r="A198" s="112" t="s">
        <v>53</v>
      </c>
      <c r="B198" s="111"/>
      <c r="C198" s="111"/>
      <c r="D198" s="111"/>
      <c r="E198" s="111"/>
      <c r="F198" s="111"/>
      <c r="G198" s="111"/>
      <c r="H198" s="111"/>
    </row>
    <row r="199" spans="1:11" ht="30">
      <c r="A199" s="121" t="s">
        <v>44</v>
      </c>
      <c r="B199" s="121" t="s">
        <v>90</v>
      </c>
      <c r="C199" s="121" t="s">
        <v>54</v>
      </c>
      <c r="D199" s="121" t="s">
        <v>55</v>
      </c>
      <c r="E199" s="121" t="s">
        <v>56</v>
      </c>
      <c r="F199" s="122" t="s">
        <v>57</v>
      </c>
      <c r="G199" s="121" t="s">
        <v>91</v>
      </c>
      <c r="H199" s="122" t="s">
        <v>58</v>
      </c>
      <c r="I199" s="121" t="s">
        <v>92</v>
      </c>
      <c r="J199" s="121" t="s">
        <v>59</v>
      </c>
      <c r="K199" s="121" t="s">
        <v>60</v>
      </c>
    </row>
    <row r="200" spans="1:11">
      <c r="A200" s="111" t="s">
        <v>84</v>
      </c>
      <c r="B200" s="111" t="s">
        <v>85</v>
      </c>
      <c r="C200" s="111" t="s">
        <v>229</v>
      </c>
      <c r="D200" s="111" t="s">
        <v>41</v>
      </c>
      <c r="E200" s="111" t="s">
        <v>42</v>
      </c>
      <c r="F200" s="111" t="s">
        <v>61</v>
      </c>
      <c r="G200" s="111" t="s">
        <v>40</v>
      </c>
      <c r="H200" s="111" t="s">
        <v>230</v>
      </c>
      <c r="I200" s="111" t="s">
        <v>231</v>
      </c>
      <c r="J200" s="113">
        <v>43570</v>
      </c>
      <c r="K200" s="115">
        <v>2695</v>
      </c>
    </row>
    <row r="201" spans="1:11">
      <c r="A201" s="111" t="s">
        <v>84</v>
      </c>
      <c r="B201" s="111" t="s">
        <v>85</v>
      </c>
      <c r="C201" s="111" t="s">
        <v>131</v>
      </c>
      <c r="D201" s="111" t="s">
        <v>41</v>
      </c>
      <c r="E201" s="111" t="s">
        <v>42</v>
      </c>
      <c r="F201" s="111" t="s">
        <v>61</v>
      </c>
      <c r="G201" s="111" t="s">
        <v>40</v>
      </c>
      <c r="H201" s="111" t="s">
        <v>98</v>
      </c>
      <c r="I201" s="111" t="s">
        <v>99</v>
      </c>
      <c r="J201" s="113">
        <v>43655</v>
      </c>
      <c r="K201" s="115">
        <v>13371.61</v>
      </c>
    </row>
    <row r="202" spans="1:11">
      <c r="A202" s="111" t="s">
        <v>84</v>
      </c>
      <c r="B202" s="111" t="s">
        <v>85</v>
      </c>
      <c r="C202" s="111" t="s">
        <v>233</v>
      </c>
      <c r="D202" s="111" t="s">
        <v>41</v>
      </c>
      <c r="E202" s="111" t="s">
        <v>42</v>
      </c>
      <c r="F202" s="111" t="s">
        <v>61</v>
      </c>
      <c r="G202" s="111" t="s">
        <v>40</v>
      </c>
      <c r="H202" s="111" t="s">
        <v>234</v>
      </c>
      <c r="I202" s="111" t="s">
        <v>235</v>
      </c>
      <c r="J202" s="113">
        <v>43682</v>
      </c>
      <c r="K202" s="115">
        <v>250000</v>
      </c>
    </row>
    <row r="203" spans="1:11">
      <c r="A203" s="111" t="s">
        <v>84</v>
      </c>
      <c r="B203" s="111" t="s">
        <v>85</v>
      </c>
      <c r="C203" s="111" t="s">
        <v>236</v>
      </c>
      <c r="D203" s="111" t="s">
        <v>41</v>
      </c>
      <c r="E203" s="111" t="s">
        <v>42</v>
      </c>
      <c r="F203" s="111" t="s">
        <v>61</v>
      </c>
      <c r="G203" s="111" t="s">
        <v>40</v>
      </c>
      <c r="H203" s="111" t="s">
        <v>237</v>
      </c>
      <c r="I203" s="111" t="s">
        <v>238</v>
      </c>
      <c r="J203" s="113">
        <v>43760</v>
      </c>
      <c r="K203" s="115">
        <v>100000</v>
      </c>
    </row>
    <row r="204" spans="1:11">
      <c r="A204" s="111" t="s">
        <v>84</v>
      </c>
      <c r="B204" s="111" t="s">
        <v>85</v>
      </c>
      <c r="C204" s="111" t="s">
        <v>228</v>
      </c>
      <c r="D204" s="111" t="s">
        <v>41</v>
      </c>
      <c r="E204" s="111" t="s">
        <v>42</v>
      </c>
      <c r="F204" s="111" t="s">
        <v>63</v>
      </c>
      <c r="G204" s="111" t="s">
        <v>94</v>
      </c>
      <c r="H204" s="111" t="s">
        <v>64</v>
      </c>
      <c r="I204" s="111" t="s">
        <v>95</v>
      </c>
      <c r="J204" s="113">
        <v>43555</v>
      </c>
      <c r="K204" s="115">
        <v>29.95</v>
      </c>
    </row>
    <row r="205" spans="1:11">
      <c r="A205" s="111" t="s">
        <v>84</v>
      </c>
      <c r="B205" s="111" t="s">
        <v>85</v>
      </c>
      <c r="C205" s="111" t="s">
        <v>232</v>
      </c>
      <c r="D205" s="111" t="s">
        <v>41</v>
      </c>
      <c r="E205" s="111" t="s">
        <v>42</v>
      </c>
      <c r="F205" s="111" t="s">
        <v>63</v>
      </c>
      <c r="G205" s="111" t="s">
        <v>94</v>
      </c>
      <c r="H205" s="111" t="s">
        <v>64</v>
      </c>
      <c r="I205" s="111" t="s">
        <v>95</v>
      </c>
      <c r="J205" s="113">
        <v>43677</v>
      </c>
      <c r="K205" s="115">
        <v>693.57</v>
      </c>
    </row>
    <row r="206" spans="1:11">
      <c r="A206" s="111" t="s">
        <v>84</v>
      </c>
      <c r="B206" s="111" t="s">
        <v>85</v>
      </c>
      <c r="C206" s="111" t="s">
        <v>239</v>
      </c>
      <c r="D206" s="111" t="s">
        <v>41</v>
      </c>
      <c r="E206" s="111" t="s">
        <v>42</v>
      </c>
      <c r="F206" s="111" t="s">
        <v>63</v>
      </c>
      <c r="G206" s="111" t="s">
        <v>94</v>
      </c>
      <c r="H206" s="111" t="s">
        <v>64</v>
      </c>
      <c r="I206" s="111" t="s">
        <v>95</v>
      </c>
      <c r="J206" s="113">
        <v>43769</v>
      </c>
      <c r="K206" s="115">
        <v>183.6</v>
      </c>
    </row>
    <row r="207" spans="1:11">
      <c r="A207" s="111" t="s">
        <v>84</v>
      </c>
      <c r="B207" s="111" t="s">
        <v>85</v>
      </c>
      <c r="C207" s="111" t="s">
        <v>240</v>
      </c>
      <c r="D207" s="111" t="s">
        <v>41</v>
      </c>
      <c r="E207" s="111" t="s">
        <v>42</v>
      </c>
      <c r="F207" s="111" t="s">
        <v>63</v>
      </c>
      <c r="G207" s="111" t="s">
        <v>94</v>
      </c>
      <c r="H207" s="111" t="s">
        <v>64</v>
      </c>
      <c r="I207" s="111" t="s">
        <v>95</v>
      </c>
      <c r="J207" s="113">
        <v>43769</v>
      </c>
      <c r="K207" s="115">
        <v>750</v>
      </c>
    </row>
    <row r="208" spans="1:11">
      <c r="A208" s="123" t="s">
        <v>84</v>
      </c>
      <c r="B208" s="123" t="s">
        <v>40</v>
      </c>
      <c r="C208" s="123" t="s">
        <v>40</v>
      </c>
      <c r="D208" s="123" t="s">
        <v>40</v>
      </c>
      <c r="E208" s="123" t="s">
        <v>40</v>
      </c>
      <c r="F208" s="123" t="s">
        <v>40</v>
      </c>
      <c r="G208" s="123" t="s">
        <v>40</v>
      </c>
      <c r="H208" s="123" t="s">
        <v>40</v>
      </c>
      <c r="I208" s="123" t="s">
        <v>40</v>
      </c>
      <c r="J208" s="124"/>
      <c r="K208" s="125">
        <v>367723.73</v>
      </c>
    </row>
    <row r="210" spans="1:11">
      <c r="A210" s="112" t="s">
        <v>249</v>
      </c>
      <c r="B210" s="111"/>
      <c r="C210" s="111"/>
      <c r="D210" s="111"/>
      <c r="E210" s="111"/>
      <c r="F210" s="111"/>
      <c r="G210" s="111"/>
      <c r="H210" s="111"/>
    </row>
    <row r="211" spans="1:11">
      <c r="A211" s="112" t="s">
        <v>53</v>
      </c>
      <c r="B211" s="111"/>
      <c r="C211" s="111"/>
      <c r="D211" s="111"/>
      <c r="E211" s="111"/>
      <c r="F211" s="111"/>
      <c r="G211" s="111"/>
      <c r="H211" s="111"/>
    </row>
    <row r="212" spans="1:11" ht="30">
      <c r="A212" s="121" t="s">
        <v>44</v>
      </c>
      <c r="B212" s="121" t="s">
        <v>90</v>
      </c>
      <c r="C212" s="121" t="s">
        <v>54</v>
      </c>
      <c r="D212" s="121" t="s">
        <v>55</v>
      </c>
      <c r="E212" s="121" t="s">
        <v>56</v>
      </c>
      <c r="F212" s="122" t="s">
        <v>57</v>
      </c>
      <c r="G212" s="121" t="s">
        <v>91</v>
      </c>
      <c r="H212" s="122" t="s">
        <v>58</v>
      </c>
      <c r="I212" s="121" t="s">
        <v>92</v>
      </c>
      <c r="J212" s="121" t="s">
        <v>59</v>
      </c>
      <c r="K212" s="121" t="s">
        <v>60</v>
      </c>
    </row>
    <row r="213" spans="1:11">
      <c r="A213" s="111" t="s">
        <v>86</v>
      </c>
      <c r="B213" s="111" t="s">
        <v>87</v>
      </c>
      <c r="C213" s="111" t="s">
        <v>241</v>
      </c>
      <c r="D213" s="111" t="s">
        <v>41</v>
      </c>
      <c r="E213" s="111" t="s">
        <v>42</v>
      </c>
      <c r="F213" s="111" t="s">
        <v>63</v>
      </c>
      <c r="G213" s="111" t="s">
        <v>94</v>
      </c>
      <c r="H213" s="111" t="s">
        <v>41</v>
      </c>
      <c r="I213" s="111" t="s">
        <v>42</v>
      </c>
      <c r="J213" s="113">
        <v>43830</v>
      </c>
      <c r="K213" s="115">
        <v>-20</v>
      </c>
    </row>
    <row r="214" spans="1:11">
      <c r="A214" s="128" t="s">
        <v>86</v>
      </c>
      <c r="B214" s="123" t="s">
        <v>40</v>
      </c>
      <c r="C214" s="123" t="s">
        <v>40</v>
      </c>
      <c r="D214" s="123" t="s">
        <v>40</v>
      </c>
      <c r="E214" s="123" t="s">
        <v>40</v>
      </c>
      <c r="F214" s="123" t="s">
        <v>40</v>
      </c>
      <c r="G214" s="123" t="s">
        <v>40</v>
      </c>
      <c r="H214" s="123" t="s">
        <v>40</v>
      </c>
      <c r="I214" s="123" t="s">
        <v>40</v>
      </c>
      <c r="J214" s="124"/>
      <c r="K214" s="125">
        <v>-20</v>
      </c>
    </row>
    <row r="216" spans="1:11">
      <c r="A216" s="112" t="s">
        <v>251</v>
      </c>
    </row>
    <row r="217" spans="1:11">
      <c r="A217" s="112" t="s">
        <v>53</v>
      </c>
    </row>
    <row r="218" spans="1:11">
      <c r="A218" s="128">
        <v>18490424</v>
      </c>
      <c r="B218" s="123" t="s">
        <v>88</v>
      </c>
      <c r="C218" s="123"/>
      <c r="D218" s="123"/>
      <c r="E218" s="123"/>
      <c r="F218" s="123"/>
      <c r="G218" s="123"/>
      <c r="H218" s="123"/>
      <c r="I218" s="123"/>
      <c r="J218" s="124"/>
      <c r="K218" s="125">
        <v>1392956.47</v>
      </c>
    </row>
    <row r="220" spans="1:11">
      <c r="A220" s="112" t="s">
        <v>251</v>
      </c>
    </row>
    <row r="221" spans="1:11">
      <c r="A221" s="112" t="s">
        <v>53</v>
      </c>
    </row>
    <row r="222" spans="1:11">
      <c r="A222" s="128">
        <v>18490424</v>
      </c>
      <c r="B222" s="123" t="s">
        <v>89</v>
      </c>
      <c r="C222" s="123"/>
      <c r="D222" s="123"/>
      <c r="E222" s="123"/>
      <c r="F222" s="123"/>
      <c r="G222" s="123"/>
      <c r="H222" s="123"/>
      <c r="I222" s="123"/>
      <c r="J222" s="124"/>
      <c r="K222" s="125">
        <v>-11686.96</v>
      </c>
    </row>
  </sheetData>
  <sortState ref="A200:M207">
    <sortCondition ref="H200:H207"/>
    <sortCondition ref="A200:A207"/>
    <sortCondition ref="L200:L207"/>
  </sortState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6B6BF66A-E039-438D-883D-60F8CE6E40E5}"/>
</file>

<file path=customXml/itemProps2.xml><?xml version="1.0" encoding="utf-8"?>
<ds:datastoreItem xmlns:ds="http://schemas.openxmlformats.org/officeDocument/2006/customXml" ds:itemID="{AC19BE10-5A8B-49E2-92F9-48D0E11FE4BB}"/>
</file>

<file path=customXml/itemProps3.xml><?xml version="1.0" encoding="utf-8"?>
<ds:datastoreItem xmlns:ds="http://schemas.openxmlformats.org/officeDocument/2006/customXml" ds:itemID="{A723405A-5C42-4E3C-8F2C-8292FE906BE5}"/>
</file>

<file path=customXml/itemProps4.xml><?xml version="1.0" encoding="utf-8"?>
<ds:datastoreItem xmlns:ds="http://schemas.openxmlformats.org/officeDocument/2006/customXml" ds:itemID="{4C8C683C-1677-4C62-A2C3-8E1E701DB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12-2021</vt:lpstr>
      <vt:lpstr>ZO12 Inj &amp; Dam 12ME 12-2020</vt:lpstr>
      <vt:lpstr>ZO12 Inj &amp; Dam 12ME 12-2019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Kellogg, Anh</cp:lastModifiedBy>
  <cp:lastPrinted>2016-12-21T18:40:41Z</cp:lastPrinted>
  <dcterms:created xsi:type="dcterms:W3CDTF">2016-07-06T16:24:09Z</dcterms:created>
  <dcterms:modified xsi:type="dcterms:W3CDTF">2022-03-29T15:10:08Z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