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WEAF Advisory Committee\2021-2022\WEAF Tariff Update 09-30-21\"/>
    </mc:Choice>
  </mc:AlternateContent>
  <xr:revisionPtr revIDLastSave="0" documentId="13_ncr:1_{72E7A3B9-45EA-4B6A-ACD0-13837F4E48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C5" i="1" l="1"/>
  <c r="C8" i="1" l="1"/>
  <c r="G25" i="1" l="1"/>
  <c r="C37" i="1" s="1"/>
  <c r="F25" i="1"/>
  <c r="C36" i="1" s="1"/>
  <c r="E25" i="1"/>
  <c r="C35" i="1" s="1"/>
  <c r="D25" i="1"/>
  <c r="C34" i="1" s="1"/>
  <c r="C25" i="1"/>
  <c r="C33" i="1" s="1"/>
  <c r="B25" i="1"/>
  <c r="C32" i="1" l="1"/>
  <c r="C38" i="1" s="1"/>
  <c r="C39" i="1" l="1"/>
  <c r="C40" i="1" s="1"/>
  <c r="D35" i="1" l="1"/>
  <c r="D34" i="1"/>
  <c r="D37" i="1"/>
  <c r="D33" i="1"/>
  <c r="D36" i="1"/>
  <c r="D32" i="1"/>
  <c r="E37" i="1" l="1"/>
  <c r="G37" i="1"/>
  <c r="E32" i="1"/>
  <c r="G32" i="1"/>
  <c r="E36" i="1"/>
  <c r="G36" i="1"/>
  <c r="E33" i="1"/>
  <c r="G33" i="1"/>
  <c r="E34" i="1"/>
  <c r="G34" i="1"/>
  <c r="E35" i="1"/>
  <c r="G35" i="1"/>
  <c r="E38" i="1" l="1"/>
</calcChain>
</file>

<file path=xl/sharedStrings.xml><?xml version="1.0" encoding="utf-8"?>
<sst xmlns="http://schemas.openxmlformats.org/spreadsheetml/2006/main" count="41" uniqueCount="34">
  <si>
    <t>Rate Schedules</t>
  </si>
  <si>
    <t>Total</t>
  </si>
  <si>
    <t>Rate</t>
  </si>
  <si>
    <t>Schedule</t>
  </si>
  <si>
    <t xml:space="preserve">   Budget</t>
  </si>
  <si>
    <t xml:space="preserve">   Minus carryover</t>
  </si>
  <si>
    <t>Notes</t>
  </si>
  <si>
    <t xml:space="preserve">   -  plus revenue sensitive costs</t>
  </si>
  <si>
    <t>Amount to Collect</t>
  </si>
  <si>
    <t>WEAF</t>
  </si>
  <si>
    <t xml:space="preserve">Amount </t>
  </si>
  <si>
    <t>Attachment B - page 2 of 2</t>
  </si>
  <si>
    <t>Attachment B - page 1 of 2</t>
  </si>
  <si>
    <t xml:space="preserve"> </t>
  </si>
  <si>
    <t>Current</t>
  </si>
  <si>
    <t xml:space="preserve">that would </t>
  </si>
  <si>
    <t>be collected</t>
  </si>
  <si>
    <t>Less Amt to Collect</t>
  </si>
  <si>
    <t>Collections</t>
  </si>
  <si>
    <t>in</t>
  </si>
  <si>
    <t>Revenue</t>
  </si>
  <si>
    <t>Surcharges</t>
  </si>
  <si>
    <t>Proforma</t>
  </si>
  <si>
    <t>Est. Changes</t>
  </si>
  <si>
    <t>Est.</t>
  </si>
  <si>
    <t>% increase/decrease</t>
  </si>
  <si>
    <t>See detail on rate case carryover below</t>
  </si>
  <si>
    <t>WEAF 2021-2022 Program Year</t>
  </si>
  <si>
    <t>2021-22 Current Budget per Order No. 05 in UG-200568</t>
  </si>
  <si>
    <t>Weather Normalized Forecast Volumes as used in 2021 PGA</t>
  </si>
  <si>
    <t>2021-22</t>
  </si>
  <si>
    <t>4.454% added to cover WUTC fees, uncollectibles, and state utility tax</t>
  </si>
  <si>
    <t xml:space="preserve">   -  Est. 2020-2021 PY Ending Balance</t>
  </si>
  <si>
    <t>Advice No. W21-09-05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</si>
</sst>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"/>
    <numFmt numFmtId="166" formatCode="&quot;$&quot;#,##0"/>
    <numFmt numFmtId="167" formatCode="&quot;$&quot;#,##0.00"/>
    <numFmt numFmtId="168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165" fontId="0" fillId="0" borderId="0" xfId="0" applyNumberFormat="1"/>
    <xf numFmtId="0" fontId="0" fillId="0" borderId="0" xfId="0" applyBorder="1"/>
    <xf numFmtId="166" fontId="0" fillId="0" borderId="0" xfId="0" applyNumberFormat="1"/>
    <xf numFmtId="3" fontId="0" fillId="0" borderId="0" xfId="0" applyNumberFormat="1"/>
    <xf numFmtId="164" fontId="0" fillId="0" borderId="0" xfId="0" applyNumberFormat="1"/>
    <xf numFmtId="0" fontId="2" fillId="0" borderId="0" xfId="0" applyFont="1" applyBorder="1" applyAlignment="1">
      <alignment horizontal="center"/>
    </xf>
    <xf numFmtId="165" fontId="0" fillId="0" borderId="0" xfId="0" applyNumberFormat="1" applyBorder="1"/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3" fillId="0" borderId="0" xfId="1" applyNumberFormat="1" applyFont="1" applyFill="1" applyBorder="1" applyAlignment="1"/>
    <xf numFmtId="164" fontId="0" fillId="0" borderId="0" xfId="0" applyNumberFormat="1" applyBorder="1" applyAlignment="1"/>
    <xf numFmtId="164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/>
    <xf numFmtId="164" fontId="0" fillId="0" borderId="0" xfId="1" applyNumberFormat="1" applyFont="1"/>
    <xf numFmtId="43" fontId="0" fillId="0" borderId="0" xfId="0" applyNumberFormat="1"/>
    <xf numFmtId="44" fontId="0" fillId="0" borderId="0" xfId="2" applyFont="1"/>
    <xf numFmtId="0" fontId="0" fillId="0" borderId="0" xfId="0" applyFill="1"/>
    <xf numFmtId="164" fontId="0" fillId="0" borderId="0" xfId="1" applyNumberFormat="1" applyFont="1" applyBorder="1"/>
    <xf numFmtId="43" fontId="0" fillId="0" borderId="0" xfId="0" applyNumberFormat="1" applyBorder="1"/>
    <xf numFmtId="0" fontId="2" fillId="0" borderId="0" xfId="0" applyFont="1" applyFill="1"/>
    <xf numFmtId="167" fontId="0" fillId="0" borderId="0" xfId="0" applyNumberFormat="1" applyFill="1"/>
    <xf numFmtId="0" fontId="5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6" xfId="0" applyFill="1" applyBorder="1"/>
    <xf numFmtId="165" fontId="0" fillId="0" borderId="3" xfId="0" applyNumberForma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5" fontId="0" fillId="0" borderId="3" xfId="0" applyNumberFormat="1" applyFill="1" applyBorder="1"/>
    <xf numFmtId="165" fontId="0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165" fontId="0" fillId="0" borderId="6" xfId="0" applyNumberFormat="1" applyFill="1" applyBorder="1"/>
    <xf numFmtId="10" fontId="0" fillId="0" borderId="6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6" fontId="3" fillId="0" borderId="4" xfId="0" applyNumberFormat="1" applyFont="1" applyFill="1" applyBorder="1"/>
    <xf numFmtId="167" fontId="3" fillId="0" borderId="0" xfId="0" applyNumberFormat="1" applyFont="1" applyFill="1"/>
    <xf numFmtId="17" fontId="3" fillId="0" borderId="3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/>
    <xf numFmtId="164" fontId="0" fillId="0" borderId="1" xfId="0" applyNumberFormat="1" applyFill="1" applyBorder="1" applyAlignment="1"/>
    <xf numFmtId="164" fontId="0" fillId="0" borderId="12" xfId="0" applyNumberFormat="1" applyFill="1" applyBorder="1" applyAlignment="1"/>
    <xf numFmtId="43" fontId="0" fillId="0" borderId="0" xfId="1" applyFont="1"/>
    <xf numFmtId="0" fontId="4" fillId="0" borderId="0" xfId="0" applyFont="1" applyFill="1"/>
    <xf numFmtId="167" fontId="0" fillId="0" borderId="11" xfId="0" applyNumberFormat="1" applyFill="1" applyBorder="1"/>
    <xf numFmtId="39" fontId="3" fillId="0" borderId="11" xfId="0" applyNumberFormat="1" applyFont="1" applyFill="1" applyBorder="1"/>
    <xf numFmtId="164" fontId="3" fillId="0" borderId="3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/>
    <xf numFmtId="164" fontId="3" fillId="0" borderId="3" xfId="1" applyNumberFormat="1" applyFont="1" applyFill="1" applyBorder="1" applyAlignment="1"/>
    <xf numFmtId="164" fontId="3" fillId="0" borderId="9" xfId="1" applyNumberFormat="1" applyFont="1" applyFill="1" applyBorder="1" applyAlignment="1"/>
    <xf numFmtId="0" fontId="4" fillId="0" borderId="0" xfId="0" applyFont="1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4" xfId="0" applyFill="1" applyBorder="1"/>
    <xf numFmtId="0" fontId="2" fillId="0" borderId="7" xfId="0" applyFont="1" applyFill="1" applyBorder="1" applyAlignment="1">
      <alignment horizontal="center"/>
    </xf>
    <xf numFmtId="165" fontId="0" fillId="0" borderId="7" xfId="0" applyNumberFormat="1" applyFill="1" applyBorder="1"/>
    <xf numFmtId="167" fontId="0" fillId="0" borderId="7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view="pageBreakPreview" zoomScaleNormal="100" zoomScaleSheetLayoutView="100" workbookViewId="0">
      <selection activeCell="I35" sqref="I35"/>
    </sheetView>
  </sheetViews>
  <sheetFormatPr defaultRowHeight="15" x14ac:dyDescent="0.25"/>
  <cols>
    <col min="1" max="1" width="27.28515625" customWidth="1"/>
    <col min="2" max="2" width="13.28515625" customWidth="1"/>
    <col min="3" max="3" width="13.42578125" bestFit="1" customWidth="1"/>
    <col min="4" max="4" width="12.28515625" bestFit="1" customWidth="1"/>
    <col min="5" max="5" width="13.28515625" customWidth="1"/>
    <col min="6" max="6" width="11.5703125" bestFit="1" customWidth="1"/>
    <col min="7" max="7" width="13.28515625" bestFit="1" customWidth="1"/>
    <col min="8" max="8" width="12.5703125" customWidth="1"/>
    <col min="9" max="9" width="12.42578125" customWidth="1"/>
    <col min="10" max="10" width="17.28515625" customWidth="1"/>
    <col min="11" max="11" width="15" customWidth="1"/>
    <col min="12" max="12" width="13.28515625" bestFit="1" customWidth="1"/>
    <col min="13" max="13" width="16.42578125" bestFit="1" customWidth="1"/>
    <col min="14" max="14" width="13.140625" customWidth="1"/>
    <col min="15" max="15" width="11.5703125" bestFit="1" customWidth="1"/>
    <col min="16" max="16" width="24" bestFit="1" customWidth="1"/>
    <col min="17" max="17" width="13.28515625" bestFit="1" customWidth="1"/>
  </cols>
  <sheetData>
    <row r="1" spans="1:17" ht="18.75" x14ac:dyDescent="0.3">
      <c r="A1" s="58" t="s">
        <v>33</v>
      </c>
      <c r="B1" s="58" t="s">
        <v>12</v>
      </c>
      <c r="C1" s="58"/>
      <c r="D1" s="24"/>
      <c r="E1" s="21"/>
      <c r="F1" s="21"/>
      <c r="G1" s="21"/>
      <c r="H1" s="21"/>
    </row>
    <row r="2" spans="1:17" x14ac:dyDescent="0.25">
      <c r="A2" s="21"/>
      <c r="B2" s="21"/>
      <c r="C2" s="21"/>
      <c r="D2" s="21"/>
      <c r="E2" s="21"/>
      <c r="F2" s="21"/>
      <c r="G2" s="21"/>
      <c r="H2" s="21"/>
    </row>
    <row r="3" spans="1:17" x14ac:dyDescent="0.25">
      <c r="A3" s="24" t="s">
        <v>27</v>
      </c>
      <c r="B3" s="21"/>
      <c r="C3" s="21"/>
      <c r="D3" s="21"/>
      <c r="E3" s="24" t="s">
        <v>6</v>
      </c>
      <c r="F3" s="21"/>
      <c r="G3" s="21"/>
      <c r="H3" s="21"/>
    </row>
    <row r="4" spans="1:17" ht="15.75" thickBot="1" x14ac:dyDescent="0.3">
      <c r="A4" s="21" t="s">
        <v>4</v>
      </c>
      <c r="B4" s="21"/>
      <c r="C4" s="59">
        <v>1467400</v>
      </c>
      <c r="D4" s="21"/>
      <c r="E4" s="21" t="s">
        <v>28</v>
      </c>
      <c r="F4" s="21"/>
      <c r="G4" s="21"/>
      <c r="H4" s="21"/>
      <c r="K4" s="57"/>
    </row>
    <row r="5" spans="1:17" ht="15.75" thickTop="1" x14ac:dyDescent="0.25">
      <c r="A5" s="21" t="s">
        <v>7</v>
      </c>
      <c r="B5" s="21"/>
      <c r="C5" s="51">
        <f>C4/(1-0.04454)</f>
        <v>1535804.7432650242</v>
      </c>
      <c r="D5" s="21"/>
      <c r="E5" s="21" t="s">
        <v>31</v>
      </c>
      <c r="F5" s="21"/>
      <c r="G5" s="21"/>
      <c r="H5" s="21"/>
    </row>
    <row r="6" spans="1:17" x14ac:dyDescent="0.25">
      <c r="A6" s="21" t="s">
        <v>5</v>
      </c>
      <c r="B6" s="21"/>
      <c r="C6" s="25"/>
      <c r="D6" s="21"/>
      <c r="E6" s="21"/>
      <c r="F6" s="21"/>
      <c r="G6" s="21"/>
      <c r="H6" s="21"/>
    </row>
    <row r="7" spans="1:17" ht="15.75" thickBot="1" x14ac:dyDescent="0.3">
      <c r="A7" s="21" t="s">
        <v>32</v>
      </c>
      <c r="B7" s="21"/>
      <c r="C7" s="60">
        <v>-208645.17</v>
      </c>
      <c r="D7" s="26"/>
      <c r="E7" s="21"/>
      <c r="F7" s="21"/>
      <c r="G7" s="21"/>
      <c r="H7" s="21"/>
    </row>
    <row r="8" spans="1:17" ht="15.75" thickTop="1" x14ac:dyDescent="0.25">
      <c r="A8" s="21" t="s">
        <v>8</v>
      </c>
      <c r="B8" s="21"/>
      <c r="C8" s="25">
        <f>SUM(C5:C7)</f>
        <v>1327159.5732650242</v>
      </c>
      <c r="D8" s="21"/>
      <c r="E8" s="21" t="s">
        <v>26</v>
      </c>
      <c r="F8" s="21"/>
      <c r="G8" s="21"/>
      <c r="H8" s="21"/>
      <c r="K8" s="18"/>
      <c r="L8" s="19"/>
      <c r="Q8" s="18"/>
    </row>
    <row r="9" spans="1:17" x14ac:dyDescent="0.25">
      <c r="A9" s="21"/>
      <c r="B9" s="21"/>
      <c r="C9" s="25"/>
      <c r="D9" s="25"/>
      <c r="E9" s="25"/>
      <c r="F9" s="21"/>
      <c r="G9" s="21"/>
      <c r="H9" s="21"/>
      <c r="K9" s="18"/>
      <c r="L9" s="19"/>
    </row>
    <row r="10" spans="1:17" x14ac:dyDescent="0.25">
      <c r="A10" s="21"/>
      <c r="B10" s="21"/>
      <c r="C10" s="21"/>
      <c r="D10" s="21"/>
      <c r="E10" s="21"/>
      <c r="F10" s="21"/>
      <c r="G10" s="21"/>
      <c r="H10" s="21"/>
      <c r="K10" s="18"/>
      <c r="L10" s="19"/>
    </row>
    <row r="11" spans="1:17" x14ac:dyDescent="0.25">
      <c r="A11" s="24" t="s">
        <v>29</v>
      </c>
      <c r="B11" s="21"/>
      <c r="C11" s="21"/>
      <c r="D11" s="21"/>
      <c r="E11" s="21"/>
      <c r="F11" s="21"/>
      <c r="G11" s="21"/>
      <c r="H11" s="21"/>
      <c r="K11" s="18"/>
      <c r="L11" s="19"/>
    </row>
    <row r="12" spans="1:17" x14ac:dyDescent="0.25">
      <c r="A12" s="27" t="s">
        <v>0</v>
      </c>
      <c r="B12" s="27">
        <v>503</v>
      </c>
      <c r="C12" s="28">
        <v>504</v>
      </c>
      <c r="D12" s="27">
        <v>505</v>
      </c>
      <c r="E12" s="27">
        <v>511</v>
      </c>
      <c r="F12" s="27">
        <v>570</v>
      </c>
      <c r="G12" s="29">
        <v>663</v>
      </c>
      <c r="H12" s="30"/>
    </row>
    <row r="13" spans="1:17" x14ac:dyDescent="0.25">
      <c r="A13" s="52">
        <v>44501</v>
      </c>
      <c r="B13" s="61">
        <v>13236151.002368925</v>
      </c>
      <c r="C13" s="62">
        <v>8220761.213273027</v>
      </c>
      <c r="D13" s="63">
        <v>1102118.9374153404</v>
      </c>
      <c r="E13" s="61">
        <v>1579004.3010946435</v>
      </c>
      <c r="F13" s="63">
        <v>279007.54584806273</v>
      </c>
      <c r="G13" s="64">
        <v>49012897</v>
      </c>
      <c r="H13" s="14"/>
      <c r="I13" s="16"/>
      <c r="J13" s="17"/>
      <c r="K13" s="22"/>
      <c r="L13" s="23"/>
    </row>
    <row r="14" spans="1:17" x14ac:dyDescent="0.25">
      <c r="A14" s="52">
        <v>44531</v>
      </c>
      <c r="B14" s="61">
        <v>22417346.086828537</v>
      </c>
      <c r="C14" s="62">
        <v>14561553.355511051</v>
      </c>
      <c r="D14" s="63">
        <v>1645715.9366944539</v>
      </c>
      <c r="E14" s="63">
        <v>2402917.5168553232</v>
      </c>
      <c r="F14" s="63">
        <v>296630.10411063762</v>
      </c>
      <c r="G14" s="64">
        <v>60538275</v>
      </c>
      <c r="H14" s="14"/>
      <c r="I14" s="14"/>
      <c r="J14" s="14"/>
      <c r="K14" s="5"/>
      <c r="L14" s="20"/>
    </row>
    <row r="15" spans="1:17" x14ac:dyDescent="0.25">
      <c r="A15" s="52">
        <v>44562</v>
      </c>
      <c r="B15" s="61">
        <v>22272303.460966304</v>
      </c>
      <c r="C15" s="62">
        <v>14610917.156247299</v>
      </c>
      <c r="D15" s="63">
        <v>1430655.550638203</v>
      </c>
      <c r="E15" s="63">
        <v>2082107.9860809681</v>
      </c>
      <c r="F15" s="63">
        <v>281324.8460672276</v>
      </c>
      <c r="G15" s="64">
        <v>57311058</v>
      </c>
      <c r="H15" s="14"/>
      <c r="I15" s="14"/>
      <c r="J15" s="14"/>
    </row>
    <row r="16" spans="1:17" x14ac:dyDescent="0.25">
      <c r="A16" s="52">
        <v>44593</v>
      </c>
      <c r="B16" s="61">
        <v>18006571.856894419</v>
      </c>
      <c r="C16" s="62">
        <v>11678390.871143898</v>
      </c>
      <c r="D16" s="63">
        <v>1187043.286708663</v>
      </c>
      <c r="E16" s="63">
        <v>1724256.6787042979</v>
      </c>
      <c r="F16" s="63">
        <v>232208.30654872378</v>
      </c>
      <c r="G16" s="64">
        <v>53085946</v>
      </c>
      <c r="H16" s="14"/>
      <c r="I16" s="14"/>
      <c r="J16" s="14"/>
      <c r="N16" s="4" t="s">
        <v>13</v>
      </c>
    </row>
    <row r="17" spans="1:14" x14ac:dyDescent="0.25">
      <c r="A17" s="52">
        <v>44621</v>
      </c>
      <c r="B17" s="61">
        <v>16772333.179346371</v>
      </c>
      <c r="C17" s="62">
        <v>11223072.684772018</v>
      </c>
      <c r="D17" s="63">
        <v>1161598.8448580788</v>
      </c>
      <c r="E17" s="63">
        <v>1651064.334998332</v>
      </c>
      <c r="F17" s="63">
        <v>199956.95602520101</v>
      </c>
      <c r="G17" s="64">
        <v>68900444</v>
      </c>
      <c r="H17" s="14"/>
      <c r="I17" s="14"/>
      <c r="J17" s="14"/>
    </row>
    <row r="18" spans="1:14" x14ac:dyDescent="0.25">
      <c r="A18" s="52">
        <v>44652</v>
      </c>
      <c r="B18" s="61">
        <v>10286254.432839276</v>
      </c>
      <c r="C18" s="62">
        <v>6943078.8141644243</v>
      </c>
      <c r="D18" s="63">
        <v>808896.29892903648</v>
      </c>
      <c r="E18" s="63">
        <v>1181979.8924440842</v>
      </c>
      <c r="F18" s="63">
        <v>136901.56162317641</v>
      </c>
      <c r="G18" s="64">
        <v>61949671</v>
      </c>
      <c r="H18" s="14"/>
      <c r="I18" s="14"/>
      <c r="J18" s="14"/>
    </row>
    <row r="19" spans="1:14" x14ac:dyDescent="0.25">
      <c r="A19" s="52">
        <v>44682</v>
      </c>
      <c r="B19" s="61">
        <v>6194363.8319625473</v>
      </c>
      <c r="C19" s="62">
        <v>4613630.9146628808</v>
      </c>
      <c r="D19" s="63">
        <v>636036.32852189324</v>
      </c>
      <c r="E19" s="63">
        <v>868824.244362514</v>
      </c>
      <c r="F19" s="63">
        <v>134475.68049016522</v>
      </c>
      <c r="G19" s="64">
        <v>42948732</v>
      </c>
      <c r="H19" s="14"/>
      <c r="I19" s="14"/>
      <c r="J19" s="14"/>
      <c r="N19" s="4"/>
    </row>
    <row r="20" spans="1:14" x14ac:dyDescent="0.25">
      <c r="A20" s="52">
        <v>44713</v>
      </c>
      <c r="B20" s="61">
        <v>4537307.7629850339</v>
      </c>
      <c r="C20" s="62">
        <v>3532077.8513485407</v>
      </c>
      <c r="D20" s="63">
        <v>513941.79932624433</v>
      </c>
      <c r="E20" s="63">
        <v>839959.0113094839</v>
      </c>
      <c r="F20" s="63">
        <v>91800.575030697219</v>
      </c>
      <c r="G20" s="64">
        <v>57946609</v>
      </c>
      <c r="H20" s="14"/>
      <c r="I20" s="14"/>
      <c r="J20" s="14"/>
      <c r="N20" s="3"/>
    </row>
    <row r="21" spans="1:14" x14ac:dyDescent="0.25">
      <c r="A21" s="52">
        <v>44743</v>
      </c>
      <c r="B21" s="61">
        <v>3944382.3857246214</v>
      </c>
      <c r="C21" s="62">
        <v>3541739.937120562</v>
      </c>
      <c r="D21" s="63">
        <v>643261.17675280478</v>
      </c>
      <c r="E21" s="63">
        <v>768538.37149203231</v>
      </c>
      <c r="F21" s="63">
        <v>115090.12890997932</v>
      </c>
      <c r="G21" s="64">
        <v>65180251</v>
      </c>
      <c r="H21" s="14"/>
      <c r="I21" s="14"/>
      <c r="J21" s="14"/>
    </row>
    <row r="22" spans="1:14" x14ac:dyDescent="0.25">
      <c r="A22" s="52">
        <v>44774</v>
      </c>
      <c r="B22" s="61">
        <v>3468528.0010822667</v>
      </c>
      <c r="C22" s="62">
        <v>2750508.6093908418</v>
      </c>
      <c r="D22" s="63">
        <v>631338.02247880562</v>
      </c>
      <c r="E22" s="63">
        <v>1593828.2244397404</v>
      </c>
      <c r="F22" s="63">
        <v>127577.14260834589</v>
      </c>
      <c r="G22" s="64">
        <v>60110971</v>
      </c>
      <c r="H22" s="14"/>
      <c r="I22" s="14"/>
      <c r="J22" s="14"/>
    </row>
    <row r="23" spans="1:14" x14ac:dyDescent="0.25">
      <c r="A23" s="52">
        <v>44805</v>
      </c>
      <c r="B23" s="61">
        <v>3344863.911302981</v>
      </c>
      <c r="C23" s="62">
        <v>2780734.6341089648</v>
      </c>
      <c r="D23" s="63">
        <v>704254.89796273224</v>
      </c>
      <c r="E23" s="63">
        <v>1446580.3570279365</v>
      </c>
      <c r="F23" s="63">
        <v>107271.1995973853</v>
      </c>
      <c r="G23" s="64">
        <v>66313358</v>
      </c>
      <c r="H23" s="14"/>
      <c r="I23" s="14"/>
      <c r="J23" s="14"/>
    </row>
    <row r="24" spans="1:14" x14ac:dyDescent="0.25">
      <c r="A24" s="52">
        <v>44835</v>
      </c>
      <c r="B24" s="61">
        <v>6199010.5893857526</v>
      </c>
      <c r="C24" s="62">
        <v>4663752.3363279346</v>
      </c>
      <c r="D24" s="63">
        <v>1465717.3824428171</v>
      </c>
      <c r="E24" s="63">
        <v>1293432.3653736829</v>
      </c>
      <c r="F24" s="63">
        <v>261935.32646981228</v>
      </c>
      <c r="G24" s="64">
        <v>56208093</v>
      </c>
      <c r="H24" s="14"/>
      <c r="I24" s="14"/>
      <c r="J24" s="14"/>
    </row>
    <row r="25" spans="1:14" x14ac:dyDescent="0.25">
      <c r="A25" s="27" t="s">
        <v>1</v>
      </c>
      <c r="B25" s="53">
        <f t="shared" ref="B25:G25" si="0">SUM(B13:B24)</f>
        <v>130679416.50168702</v>
      </c>
      <c r="C25" s="54">
        <f t="shared" si="0"/>
        <v>89120218.378071442</v>
      </c>
      <c r="D25" s="55">
        <f t="shared" si="0"/>
        <v>11930578.462729074</v>
      </c>
      <c r="E25" s="55">
        <f t="shared" si="0"/>
        <v>17432493.284183037</v>
      </c>
      <c r="F25" s="55">
        <f t="shared" si="0"/>
        <v>2264179.3733294141</v>
      </c>
      <c r="G25" s="56">
        <f t="shared" si="0"/>
        <v>699506305</v>
      </c>
      <c r="H25" s="31"/>
      <c r="I25" s="15"/>
      <c r="J25" s="15"/>
      <c r="K25" s="5"/>
    </row>
    <row r="26" spans="1:14" x14ac:dyDescent="0.25">
      <c r="A26" s="21"/>
      <c r="B26" s="21"/>
      <c r="C26" s="21"/>
      <c r="D26" s="21"/>
      <c r="E26" s="21"/>
      <c r="F26" s="21"/>
      <c r="G26" s="21"/>
      <c r="H26" s="21"/>
    </row>
    <row r="27" spans="1:14" ht="18.75" x14ac:dyDescent="0.3">
      <c r="A27" s="65" t="s">
        <v>33</v>
      </c>
      <c r="B27" s="65" t="s">
        <v>11</v>
      </c>
      <c r="C27" s="65"/>
      <c r="D27" s="66"/>
      <c r="E27" s="66"/>
      <c r="F27" s="66"/>
      <c r="G27" s="66"/>
      <c r="H27" s="66"/>
      <c r="I27" s="2"/>
      <c r="J27" s="2"/>
      <c r="K27" s="2"/>
      <c r="L27" s="2"/>
    </row>
    <row r="28" spans="1:14" x14ac:dyDescent="0.25">
      <c r="A28" s="67"/>
      <c r="B28" s="66"/>
      <c r="C28" s="66"/>
      <c r="D28" s="66"/>
      <c r="E28" s="68"/>
      <c r="F28" s="21"/>
      <c r="G28" s="21"/>
      <c r="H28" s="21"/>
    </row>
    <row r="29" spans="1:14" x14ac:dyDescent="0.25">
      <c r="A29" s="32"/>
      <c r="B29" s="32" t="s">
        <v>14</v>
      </c>
      <c r="C29" s="32" t="s">
        <v>10</v>
      </c>
      <c r="D29" s="33" t="s">
        <v>22</v>
      </c>
      <c r="E29" s="35" t="s">
        <v>24</v>
      </c>
      <c r="F29" s="32" t="s">
        <v>23</v>
      </c>
      <c r="G29" s="32" t="s">
        <v>23</v>
      </c>
      <c r="H29" s="21"/>
      <c r="J29" s="2"/>
    </row>
    <row r="30" spans="1:14" x14ac:dyDescent="0.25">
      <c r="A30" s="34" t="s">
        <v>2</v>
      </c>
      <c r="B30" s="34" t="s">
        <v>9</v>
      </c>
      <c r="C30" s="34" t="s">
        <v>15</v>
      </c>
      <c r="D30" s="35" t="s">
        <v>9</v>
      </c>
      <c r="E30" s="35" t="s">
        <v>30</v>
      </c>
      <c r="F30" s="34" t="s">
        <v>19</v>
      </c>
      <c r="G30" s="34" t="s">
        <v>19</v>
      </c>
      <c r="H30" s="21"/>
      <c r="J30" s="49"/>
    </row>
    <row r="31" spans="1:14" x14ac:dyDescent="0.25">
      <c r="A31" s="36" t="s">
        <v>3</v>
      </c>
      <c r="B31" s="36" t="s">
        <v>2</v>
      </c>
      <c r="C31" s="36" t="s">
        <v>16</v>
      </c>
      <c r="D31" s="37" t="s">
        <v>2</v>
      </c>
      <c r="E31" s="36" t="s">
        <v>18</v>
      </c>
      <c r="F31" s="36" t="s">
        <v>21</v>
      </c>
      <c r="G31" s="36" t="s">
        <v>20</v>
      </c>
      <c r="H31" s="21"/>
      <c r="J31" s="49"/>
    </row>
    <row r="32" spans="1:14" x14ac:dyDescent="0.25">
      <c r="A32" s="32">
        <v>503</v>
      </c>
      <c r="B32" s="39">
        <v>3.3300000000000001E-3</v>
      </c>
      <c r="C32" s="40">
        <f>B32*B25</f>
        <v>435162.45695061778</v>
      </c>
      <c r="D32" s="39">
        <f>B32+(B32*C40)</f>
        <v>4.7501276570809502E-3</v>
      </c>
      <c r="E32" s="40">
        <f>D32*B25</f>
        <v>620743.91053586418</v>
      </c>
      <c r="F32" s="73">
        <f>ROUND(D32-B32, 5)</f>
        <v>1.42E-3</v>
      </c>
      <c r="G32" s="74">
        <f>F32*B25</f>
        <v>185564.77143239559</v>
      </c>
      <c r="H32" s="21"/>
      <c r="J32" s="2"/>
    </row>
    <row r="33" spans="1:8" x14ac:dyDescent="0.25">
      <c r="A33" s="34">
        <v>504</v>
      </c>
      <c r="B33" s="39">
        <v>2.6900000000000001E-3</v>
      </c>
      <c r="C33" s="41">
        <f>B33*C25</f>
        <v>239733.38743701219</v>
      </c>
      <c r="D33" s="39">
        <f>B33+(B33*C40)</f>
        <v>3.837190209473801E-3</v>
      </c>
      <c r="E33" s="41">
        <f>D33*C25</f>
        <v>341971.22942650283</v>
      </c>
      <c r="F33" s="73">
        <f t="shared" ref="F33:F37" si="1">ROUND(D33-B33, 5)</f>
        <v>1.15E-3</v>
      </c>
      <c r="G33" s="74">
        <f>F33*C25</f>
        <v>102488.25113478216</v>
      </c>
      <c r="H33" s="21"/>
    </row>
    <row r="34" spans="1:8" x14ac:dyDescent="0.25">
      <c r="A34" s="34">
        <v>505</v>
      </c>
      <c r="B34" s="39">
        <v>1.67E-3</v>
      </c>
      <c r="C34" s="41">
        <f>B34*D25</f>
        <v>19924.066032757553</v>
      </c>
      <c r="D34" s="39">
        <f>B34+(B34*C40)</f>
        <v>2.3821961523499062E-3</v>
      </c>
      <c r="E34" s="41">
        <f>D34*D25</f>
        <v>28420.978109221858</v>
      </c>
      <c r="F34" s="73">
        <f t="shared" si="1"/>
        <v>7.1000000000000002E-4</v>
      </c>
      <c r="G34" s="74">
        <f>F34*D25</f>
        <v>8470.7107085376429</v>
      </c>
      <c r="H34" s="21"/>
    </row>
    <row r="35" spans="1:8" x14ac:dyDescent="0.25">
      <c r="A35" s="34">
        <v>511</v>
      </c>
      <c r="B35" s="39">
        <v>1.41E-3</v>
      </c>
      <c r="C35" s="41">
        <f>B35*E25</f>
        <v>24579.815530698081</v>
      </c>
      <c r="D35" s="39">
        <f>B35+(B35*C40)</f>
        <v>2.0113153142595017E-3</v>
      </c>
      <c r="E35" s="41">
        <f>D35*E25</f>
        <v>35062.240708203259</v>
      </c>
      <c r="F35" s="73">
        <f t="shared" si="1"/>
        <v>5.9999999999999995E-4</v>
      </c>
      <c r="G35" s="74">
        <f>F35*E25</f>
        <v>10459.495970509821</v>
      </c>
      <c r="H35" s="21"/>
    </row>
    <row r="36" spans="1:8" x14ac:dyDescent="0.25">
      <c r="A36" s="34">
        <v>570</v>
      </c>
      <c r="B36" s="39">
        <v>5.0000000000000001E-4</v>
      </c>
      <c r="C36" s="41">
        <f>B36*F25</f>
        <v>1132.089686664707</v>
      </c>
      <c r="D36" s="39">
        <f>B36+(B36*C40)</f>
        <v>7.1323238094308573E-4</v>
      </c>
      <c r="E36" s="41">
        <f>D36*F25</f>
        <v>1614.8860453219618</v>
      </c>
      <c r="F36" s="73">
        <f t="shared" si="1"/>
        <v>2.1000000000000001E-4</v>
      </c>
      <c r="G36" s="74">
        <f>F36*F25</f>
        <v>475.47766839917699</v>
      </c>
      <c r="H36" s="21"/>
    </row>
    <row r="37" spans="1:8" ht="15.75" thickBot="1" x14ac:dyDescent="0.3">
      <c r="A37" s="34">
        <v>663</v>
      </c>
      <c r="B37" s="39">
        <v>2.9999999999999997E-4</v>
      </c>
      <c r="C37" s="42">
        <f>G25*B37</f>
        <v>209851.89149999997</v>
      </c>
      <c r="D37" s="39">
        <f>B37+(B37*C40)</f>
        <v>4.2793942856585133E-4</v>
      </c>
      <c r="E37" s="42">
        <f>D37*G25</f>
        <v>299346.32843991014</v>
      </c>
      <c r="F37" s="73">
        <f t="shared" si="1"/>
        <v>1.2999999999999999E-4</v>
      </c>
      <c r="G37" s="74">
        <f>F37*G25</f>
        <v>90935.81964999999</v>
      </c>
      <c r="H37" s="21"/>
    </row>
    <row r="38" spans="1:8" ht="15.75" thickTop="1" x14ac:dyDescent="0.25">
      <c r="A38" s="34" t="s">
        <v>1</v>
      </c>
      <c r="B38" s="43"/>
      <c r="C38" s="41">
        <f>SUM(C32:C37)</f>
        <v>930383.70713775023</v>
      </c>
      <c r="D38" s="44"/>
      <c r="E38" s="41">
        <f>SUM(E32:E37)</f>
        <v>1327159.5732650242</v>
      </c>
      <c r="F38" s="45"/>
      <c r="G38" s="45"/>
      <c r="H38" s="21"/>
    </row>
    <row r="39" spans="1:8" x14ac:dyDescent="0.25">
      <c r="A39" s="34" t="s">
        <v>17</v>
      </c>
      <c r="B39" s="43"/>
      <c r="C39" s="50">
        <f>C8-C38</f>
        <v>396775.866127274</v>
      </c>
      <c r="D39" s="44"/>
      <c r="E39" s="45"/>
      <c r="F39" s="45"/>
      <c r="G39" s="45"/>
      <c r="H39" s="21"/>
    </row>
    <row r="40" spans="1:8" x14ac:dyDescent="0.25">
      <c r="A40" s="36" t="s">
        <v>25</v>
      </c>
      <c r="B40" s="46"/>
      <c r="C40" s="47">
        <f>C39/C38</f>
        <v>0.42646476188617133</v>
      </c>
      <c r="D40" s="48"/>
      <c r="E40" s="38"/>
      <c r="F40" s="38"/>
      <c r="G40" s="38"/>
      <c r="H40" s="21"/>
    </row>
    <row r="41" spans="1:8" x14ac:dyDescent="0.25">
      <c r="A41" s="69"/>
      <c r="B41" s="70"/>
      <c r="C41" s="71"/>
      <c r="D41" s="72"/>
      <c r="E41" s="21"/>
      <c r="F41" s="21"/>
      <c r="G41" s="21"/>
      <c r="H41" s="21"/>
    </row>
    <row r="42" spans="1:8" x14ac:dyDescent="0.25">
      <c r="A42" s="6"/>
      <c r="B42" s="7"/>
      <c r="C42" s="8"/>
      <c r="D42" s="9"/>
    </row>
    <row r="43" spans="1:8" x14ac:dyDescent="0.25">
      <c r="A43" s="6"/>
      <c r="B43" s="7"/>
      <c r="C43" s="8"/>
      <c r="D43" s="9"/>
    </row>
    <row r="44" spans="1:8" x14ac:dyDescent="0.25">
      <c r="A44" s="6"/>
      <c r="B44" s="7"/>
      <c r="C44" s="8"/>
      <c r="D44" s="9"/>
    </row>
    <row r="45" spans="1:8" x14ac:dyDescent="0.25">
      <c r="A45" s="6"/>
    </row>
    <row r="46" spans="1:8" x14ac:dyDescent="0.25">
      <c r="A46" s="6"/>
      <c r="B46" s="7"/>
      <c r="C46" s="8"/>
      <c r="D46" s="9"/>
    </row>
    <row r="47" spans="1:8" x14ac:dyDescent="0.25">
      <c r="A47" s="6"/>
      <c r="B47" s="7"/>
      <c r="C47" s="8"/>
      <c r="D47" s="9"/>
    </row>
    <row r="48" spans="1:8" x14ac:dyDescent="0.25">
      <c r="A48" s="6"/>
      <c r="B48" s="7"/>
      <c r="C48" s="10"/>
      <c r="D48" s="9"/>
    </row>
    <row r="49" spans="1:4" x14ac:dyDescent="0.25">
      <c r="A49" s="6"/>
      <c r="B49" s="11"/>
      <c r="C49" s="8"/>
      <c r="D49" s="9"/>
    </row>
    <row r="50" spans="1:4" x14ac:dyDescent="0.25">
      <c r="A50" s="6"/>
      <c r="B50" s="11"/>
      <c r="C50" s="12"/>
      <c r="D50" s="9"/>
    </row>
    <row r="51" spans="1:4" x14ac:dyDescent="0.25">
      <c r="A51" s="6"/>
      <c r="B51" s="11"/>
      <c r="C51" s="12"/>
      <c r="D51" s="9"/>
    </row>
    <row r="52" spans="1:4" x14ac:dyDescent="0.25">
      <c r="A52" s="6"/>
      <c r="B52" s="11"/>
      <c r="C52" s="12"/>
      <c r="D52" s="2"/>
    </row>
    <row r="53" spans="1:4" x14ac:dyDescent="0.25">
      <c r="A53" s="13"/>
      <c r="B53" s="2"/>
      <c r="C53" s="2"/>
      <c r="D53" s="7"/>
    </row>
    <row r="54" spans="1:4" x14ac:dyDescent="0.25">
      <c r="D54" s="1"/>
    </row>
  </sheetData>
  <pageMargins left="0.7" right="0.7" top="0.75" bottom="0.75" header="0.3" footer="0.3"/>
  <pageSetup scale="94" fitToHeight="0" orientation="landscape" r:id="rId1"/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2E4558223A32438719A8DD97B18710" ma:contentTypeVersion="36" ma:contentTypeDescription="" ma:contentTypeScope="" ma:versionID="aee03e99118956ef7b7b16f193f03e6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2021-09-17T07:00:00+00:00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9E0ACA-DE53-4EF4-A8DD-2F42C1550751}"/>
</file>

<file path=customXml/itemProps2.xml><?xml version="1.0" encoding="utf-8"?>
<ds:datastoreItem xmlns:ds="http://schemas.openxmlformats.org/officeDocument/2006/customXml" ds:itemID="{4FE2A2DB-1280-406C-B98E-3EDFE65B3C85}"/>
</file>

<file path=customXml/itemProps3.xml><?xml version="1.0" encoding="utf-8"?>
<ds:datastoreItem xmlns:ds="http://schemas.openxmlformats.org/officeDocument/2006/customXml" ds:itemID="{C90559D5-9E79-4DFE-B72D-D2AA2250B201}"/>
</file>

<file path=customXml/itemProps4.xml><?xml version="1.0" encoding="utf-8"?>
<ds:datastoreItem xmlns:ds="http://schemas.openxmlformats.org/officeDocument/2006/customXml" ds:itemID="{F785FC59-4229-4DB8-A7DE-9A9E222F2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Gross, Jennifer</dc:creator>
  <cp:lastModifiedBy>Myhrum, Isaac</cp:lastModifiedBy>
  <cp:lastPrinted>2019-09-26T18:31:47Z</cp:lastPrinted>
  <dcterms:created xsi:type="dcterms:W3CDTF">2017-10-10T15:18:54Z</dcterms:created>
  <dcterms:modified xsi:type="dcterms:W3CDTF">2021-09-16T19:01:56Z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0x0101006E56B4D1795A2E4DB2F0B01679ED314A000E2E4558223A32438719A8DD97B18710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