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PUBLIC\# Commission Basis Report\Dec_31_20\To File 2020 CBR WP\"/>
    </mc:Choice>
  </mc:AlternateContent>
  <bookViews>
    <workbookView xWindow="540" yWindow="-240" windowWidth="14316" windowHeight="14652" tabRatio="792" firstSheet="1" activeTab="1"/>
  </bookViews>
  <sheets>
    <sheet name="_com.sap.ip.bi.xl.hiddensheet" sheetId="65" state="veryHidden" r:id="rId1"/>
    <sheet name="Lead G" sheetId="1" r:id="rId2"/>
    <sheet name="CBR_Gas" sheetId="63" r:id="rId3"/>
    <sheet name="BW- Gas 410-411" sheetId="64" r:id="rId4"/>
    <sheet name="EDIT Turnaround" sheetId="66" r:id="rId5"/>
  </sheets>
  <externalReferences>
    <externalReference r:id="rId6"/>
    <externalReference r:id="rId7"/>
  </externalReferences>
  <definedNames>
    <definedName name="__123Graph_ECURRENT" hidden="1">[1]ConsolidatingPL!#REF!</definedName>
    <definedName name="_xlnm._FilterDatabase" localSheetId="2" hidden="1">CBR_Gas!$B$61:$E$70</definedName>
    <definedName name="_Order1" hidden="1">255</definedName>
    <definedName name="_Order2" hidden="1">255</definedName>
    <definedName name="AccessDatabase" hidden="1">"I:\COMTREL\FINICLE\TradeSummary.mdb"</definedName>
    <definedName name="b" hidden="1">{#N/A,#N/A,FALSE,"Coversheet";#N/A,#N/A,FALSE,"QA"}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SAPCrosstab1">'BW- Gas 410-411'!$A$1:$Q$6</definedName>
    <definedName name="we" hidden="1">{#N/A,#N/A,FALSE,"Pg 6b CustCount_Gas";#N/A,#N/A,FALSE,"QA";#N/A,#N/A,FALSE,"Report";#N/A,#N/A,FALSE,"forecast"}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/>
</workbook>
</file>

<file path=xl/calcChain.xml><?xml version="1.0" encoding="utf-8"?>
<calcChain xmlns="http://schemas.openxmlformats.org/spreadsheetml/2006/main">
  <c r="J54" i="63" l="1"/>
  <c r="H54" i="63"/>
  <c r="J53" i="63"/>
  <c r="H53" i="63"/>
  <c r="E27" i="66"/>
  <c r="C27" i="66"/>
  <c r="B27" i="66"/>
  <c r="D27" i="66" s="1"/>
  <c r="E26" i="66"/>
  <c r="C26" i="66"/>
  <c r="B26" i="66"/>
  <c r="D26" i="66" s="1"/>
  <c r="E25" i="66"/>
  <c r="E28" i="66" s="1"/>
  <c r="C25" i="66"/>
  <c r="C28" i="66" s="1"/>
  <c r="B25" i="66"/>
  <c r="D25" i="66" s="1"/>
  <c r="E21" i="66"/>
  <c r="C21" i="66"/>
  <c r="B21" i="66"/>
  <c r="D20" i="66"/>
  <c r="D19" i="66"/>
  <c r="D18" i="66"/>
  <c r="D21" i="66" s="1"/>
  <c r="D11" i="66"/>
  <c r="C11" i="66"/>
  <c r="B11" i="66"/>
  <c r="E10" i="66"/>
  <c r="E11" i="66" s="1"/>
  <c r="E9" i="66"/>
  <c r="D28" i="66" l="1"/>
  <c r="B28" i="66"/>
  <c r="C52" i="63" l="1"/>
  <c r="E36" i="63"/>
  <c r="E35" i="63"/>
  <c r="E34" i="63"/>
  <c r="E33" i="63"/>
  <c r="E40" i="63"/>
  <c r="F40" i="63" s="1"/>
  <c r="E39" i="63"/>
  <c r="F39" i="63" s="1"/>
  <c r="C55" i="63" s="1"/>
  <c r="E38" i="63"/>
  <c r="F38" i="63" s="1"/>
  <c r="C56" i="63" s="1"/>
  <c r="E37" i="63"/>
  <c r="F37" i="63" s="1"/>
  <c r="C42" i="63"/>
  <c r="C51" i="63" l="1"/>
  <c r="C23" i="1"/>
  <c r="C5" i="63"/>
  <c r="C4" i="63"/>
  <c r="E29" i="63" l="1"/>
  <c r="E30" i="63"/>
  <c r="E31" i="63"/>
  <c r="D31" i="63" s="1"/>
  <c r="F31" i="63"/>
  <c r="E32" i="63"/>
  <c r="D32" i="63" s="1"/>
  <c r="F32" i="63"/>
  <c r="D30" i="63" l="1"/>
  <c r="F30" i="63" s="1"/>
  <c r="D29" i="63"/>
  <c r="F29" i="63" s="1"/>
  <c r="C25" i="1"/>
  <c r="C24" i="1"/>
  <c r="E28" i="63" l="1"/>
  <c r="E27" i="63"/>
  <c r="E26" i="63"/>
  <c r="E25" i="63"/>
  <c r="E24" i="63"/>
  <c r="E23" i="63"/>
  <c r="F23" i="63" s="1"/>
  <c r="E22" i="63"/>
  <c r="E21" i="63"/>
  <c r="E20" i="63"/>
  <c r="E19" i="63"/>
  <c r="E18" i="63"/>
  <c r="E17" i="63"/>
  <c r="E16" i="63"/>
  <c r="E15" i="63"/>
  <c r="E14" i="63"/>
  <c r="E13" i="63"/>
  <c r="E12" i="63"/>
  <c r="E11" i="63"/>
  <c r="E10" i="63"/>
  <c r="E9" i="63"/>
  <c r="D9" i="63" l="1"/>
  <c r="E42" i="63"/>
  <c r="D20" i="63"/>
  <c r="F20" i="63" s="1"/>
  <c r="D10" i="63"/>
  <c r="F10" i="63" s="1"/>
  <c r="D21" i="63"/>
  <c r="F21" i="63" s="1"/>
  <c r="D11" i="63"/>
  <c r="F11" i="63" s="1"/>
  <c r="D22" i="63"/>
  <c r="F22" i="63" s="1"/>
  <c r="D12" i="63"/>
  <c r="F12" i="63" s="1"/>
  <c r="D24" i="63"/>
  <c r="F24" i="63" s="1"/>
  <c r="D25" i="63"/>
  <c r="F25" i="63" s="1"/>
  <c r="D15" i="63"/>
  <c r="F15" i="63" s="1"/>
  <c r="D27" i="63"/>
  <c r="F27" i="63" s="1"/>
  <c r="D17" i="63"/>
  <c r="F17" i="63" s="1"/>
  <c r="D18" i="63"/>
  <c r="F18" i="63" s="1"/>
  <c r="D33" i="63"/>
  <c r="F33" i="63" s="1"/>
  <c r="D34" i="63"/>
  <c r="F34" i="63" s="1"/>
  <c r="D13" i="63"/>
  <c r="F13" i="63" s="1"/>
  <c r="D14" i="63"/>
  <c r="F14" i="63" s="1"/>
  <c r="D26" i="63"/>
  <c r="F26" i="63" s="1"/>
  <c r="D16" i="63"/>
  <c r="F16" i="63" s="1"/>
  <c r="D28" i="63"/>
  <c r="F28" i="63" s="1"/>
  <c r="D19" i="63"/>
  <c r="F19" i="63" s="1"/>
  <c r="D35" i="63"/>
  <c r="F35" i="63" s="1"/>
  <c r="D36" i="63"/>
  <c r="F36" i="63" s="1"/>
  <c r="F9" i="63"/>
  <c r="F42" i="63" l="1"/>
  <c r="D42" i="63"/>
  <c r="D45" i="63" s="1"/>
  <c r="C17" i="1"/>
  <c r="C31" i="1" s="1"/>
  <c r="C6" i="63"/>
  <c r="C49" i="63" l="1"/>
  <c r="C43" i="63"/>
  <c r="D54" i="63" l="1"/>
  <c r="D53" i="63"/>
  <c r="C45" i="63"/>
  <c r="E45" i="63" s="1"/>
  <c r="C13" i="1"/>
  <c r="C50" i="63"/>
  <c r="D51" i="63"/>
  <c r="D55" i="63"/>
  <c r="D56" i="63"/>
  <c r="D52" i="63"/>
  <c r="C28" i="1"/>
  <c r="C16" i="1" l="1"/>
  <c r="D50" i="63"/>
  <c r="C57" i="63"/>
  <c r="C30" i="1" l="1"/>
  <c r="C58" i="63"/>
  <c r="D57" i="63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C32" i="1" l="1"/>
  <c r="C20" i="1" l="1"/>
  <c r="D20" i="1" s="1"/>
  <c r="C33" i="1"/>
</calcChain>
</file>

<file path=xl/sharedStrings.xml><?xml version="1.0" encoding="utf-8"?>
<sst xmlns="http://schemas.openxmlformats.org/spreadsheetml/2006/main" count="207" uniqueCount="165">
  <si>
    <t>FEDERAL INCOME TAX</t>
  </si>
  <si>
    <t>LINE</t>
  </si>
  <si>
    <t>NO.</t>
  </si>
  <si>
    <t>DESCRIPTION</t>
  </si>
  <si>
    <t>AMOUNT</t>
  </si>
  <si>
    <t>TAXABLE INCOME</t>
  </si>
  <si>
    <t xml:space="preserve">FEDERAL INCOME TAX </t>
  </si>
  <si>
    <t xml:space="preserve">   CURRENT FIT    @</t>
  </si>
  <si>
    <t xml:space="preserve">   DEFERRED FIT - DEBIT</t>
  </si>
  <si>
    <t xml:space="preserve">   DEFERRED FIT - CREDIT</t>
  </si>
  <si>
    <t xml:space="preserve">   DEFERRED FIT - INV TAX CREDIT, NET OF AMORTIZATION</t>
  </si>
  <si>
    <t xml:space="preserve">                    TOTAL RESTATED FIT</t>
  </si>
  <si>
    <t>FIT PER BOOKS:</t>
  </si>
  <si>
    <t xml:space="preserve">   CURRENT FIT    </t>
  </si>
  <si>
    <t xml:space="preserve">                    TOTAL CHARGED TO EXPENSE</t>
  </si>
  <si>
    <t>INCREASE(DECREASE) FIT</t>
  </si>
  <si>
    <t>INCREASE(DECREASE) DEFERRED FIT</t>
  </si>
  <si>
    <t>INCREASE(DECREASE) ITC</t>
  </si>
  <si>
    <t xml:space="preserve">INCREASE(DECREASE) NOI </t>
  </si>
  <si>
    <t xml:space="preserve">PUGET SOUND ENERGY-GAS </t>
  </si>
  <si>
    <t xml:space="preserve"> </t>
  </si>
  <si>
    <t>Land Sales</t>
  </si>
  <si>
    <t>Bad Debt Expense</t>
  </si>
  <si>
    <t>Environmental Remediation</t>
  </si>
  <si>
    <t>Demand Charges</t>
  </si>
  <si>
    <t>Gas NOI</t>
  </si>
  <si>
    <t>SAP Taxes</t>
  </si>
  <si>
    <t>Pretax NOI</t>
  </si>
  <si>
    <t>M Item Activity</t>
  </si>
  <si>
    <t>DefTax Effected</t>
  </si>
  <si>
    <t>Meals &amp; Entertainment</t>
  </si>
  <si>
    <t>Pension-common</t>
  </si>
  <si>
    <t>Deferred Compensation-common</t>
  </si>
  <si>
    <t>International Paper Capacity Assignment</t>
  </si>
  <si>
    <t>Summit Purch Opt Buyout</t>
  </si>
  <si>
    <t>Vacation Pay-common</t>
  </si>
  <si>
    <t>Summit Landlord Incentive-common</t>
  </si>
  <si>
    <t>Total Tax adjustments</t>
  </si>
  <si>
    <t>Taxable NOI</t>
  </si>
  <si>
    <t>Tax Curr/Deferred</t>
  </si>
  <si>
    <t>pretax</t>
  </si>
  <si>
    <t>Tax Return Key</t>
  </si>
  <si>
    <t>P-05</t>
  </si>
  <si>
    <t>F-29</t>
  </si>
  <si>
    <t>N-03</t>
  </si>
  <si>
    <t>N-05</t>
  </si>
  <si>
    <t>N-10</t>
  </si>
  <si>
    <t>N-13</t>
  </si>
  <si>
    <t>N-14</t>
  </si>
  <si>
    <t>N-16</t>
  </si>
  <si>
    <t>N-17</t>
  </si>
  <si>
    <t>N-26</t>
  </si>
  <si>
    <t>N-31</t>
  </si>
  <si>
    <t>N-37</t>
  </si>
  <si>
    <t>N-43</t>
  </si>
  <si>
    <t>N-44</t>
  </si>
  <si>
    <t>N-56</t>
  </si>
  <si>
    <t xml:space="preserve">   DEFERRED FIT - OTHER</t>
  </si>
  <si>
    <t>Puget Sound Energy, Inc.</t>
  </si>
  <si>
    <t>Description</t>
  </si>
  <si>
    <t>N-80</t>
  </si>
  <si>
    <t>Property Tax</t>
  </si>
  <si>
    <t>PT</t>
  </si>
  <si>
    <t>Rate Reconciliation</t>
  </si>
  <si>
    <t>Total Current and Deferred Taxes</t>
  </si>
  <si>
    <t>JP Storage - Sec 263A</t>
  </si>
  <si>
    <t>Variance from 21%</t>
  </si>
  <si>
    <t>Staples Loyalty Incentive-common</t>
  </si>
  <si>
    <t xml:space="preserve">Workers Compensation- IBNR </t>
  </si>
  <si>
    <t>Credit Card Deferral</t>
  </si>
  <si>
    <t>Rate Refunds</t>
  </si>
  <si>
    <t>Fringe benefits</t>
  </si>
  <si>
    <t>§162(m) limitation</t>
  </si>
  <si>
    <t>x21%</t>
  </si>
  <si>
    <t>at 21%</t>
  </si>
  <si>
    <t>&lt;==check</t>
  </si>
  <si>
    <t/>
  </si>
  <si>
    <t>Fiscal year/period</t>
  </si>
  <si>
    <t>Overall Result</t>
  </si>
  <si>
    <t>FERC Amount</t>
  </si>
  <si>
    <t>Reg Account</t>
  </si>
  <si>
    <t>CO Order</t>
  </si>
  <si>
    <t>$</t>
  </si>
  <si>
    <t>Prov Def Taxes-Utl</t>
  </si>
  <si>
    <t>PSE/9410100</t>
  </si>
  <si>
    <t>41010301</t>
  </si>
  <si>
    <t>Deferred FIT - Gas - Operating Deferred</t>
  </si>
  <si>
    <t>Prov Def Tx-Cr Util</t>
  </si>
  <si>
    <t>PSE/9411100</t>
  </si>
  <si>
    <t>41110301</t>
  </si>
  <si>
    <t>Prov for Def FIT - Gas - Credit  Operat</t>
  </si>
  <si>
    <t>Lease Incentive</t>
  </si>
  <si>
    <t xml:space="preserve">Injuries and Damages </t>
  </si>
  <si>
    <t>Health Insurance - IBNR</t>
  </si>
  <si>
    <t>AMI Depreciation Deferral</t>
  </si>
  <si>
    <t>GTZ Depreciation Deferral G Pre 06/30/19</t>
  </si>
  <si>
    <t xml:space="preserve">GTZ Carrying Charge Deferral G Pre 06/30/19  </t>
  </si>
  <si>
    <t>AMI Depreciation Deferral Post 07/2019</t>
  </si>
  <si>
    <t>ADJ 3.03G</t>
  </si>
  <si>
    <t>FOR THE TWELVE MONTHS ENDED DECEMBER 31, 2020</t>
  </si>
  <si>
    <t>K1/001/2020</t>
  </si>
  <si>
    <t>K1/002/2020</t>
  </si>
  <si>
    <t>K1/003/2020</t>
  </si>
  <si>
    <t>K1/004/2020</t>
  </si>
  <si>
    <t>K1/005/2020</t>
  </si>
  <si>
    <t>K1/006/2020</t>
  </si>
  <si>
    <t>K1/007/2020</t>
  </si>
  <si>
    <t>K1/008/2020</t>
  </si>
  <si>
    <t>K1/009/2020</t>
  </si>
  <si>
    <t>K1/010/2020</t>
  </si>
  <si>
    <t>K1/011/2020</t>
  </si>
  <si>
    <t>K1/012/2020</t>
  </si>
  <si>
    <t>January 2020 - December 2020</t>
  </si>
  <si>
    <t>COMMISSION BASIS REPORT</t>
  </si>
  <si>
    <t>N- 110</t>
  </si>
  <si>
    <t xml:space="preserve">GTZ Depreciation Deferral G Post 06/30/19 </t>
  </si>
  <si>
    <t>N-101</t>
  </si>
  <si>
    <t>N-102</t>
  </si>
  <si>
    <t>N-103</t>
  </si>
  <si>
    <t>N-33</t>
  </si>
  <si>
    <t>N-67</t>
  </si>
  <si>
    <t>N-82</t>
  </si>
  <si>
    <t>N-92</t>
  </si>
  <si>
    <t>N-97</t>
  </si>
  <si>
    <t>N-111</t>
  </si>
  <si>
    <t xml:space="preserve">GTZ Carrying Charge Deferral G Post 06/30/19  </t>
  </si>
  <si>
    <t>N-112</t>
  </si>
  <si>
    <t>Payroll Tax Deferral COVID-19</t>
  </si>
  <si>
    <t>N-121</t>
  </si>
  <si>
    <t>GTZ Carrying Charge Deferral Tr1</t>
  </si>
  <si>
    <t>N-122</t>
  </si>
  <si>
    <t>GTZ Depreciation Deferral Tr1</t>
  </si>
  <si>
    <t>P-19</t>
  </si>
  <si>
    <t>P-20</t>
  </si>
  <si>
    <t>EDIT reversal</t>
  </si>
  <si>
    <t>Flow Through reversal</t>
  </si>
  <si>
    <t>Total</t>
  </si>
  <si>
    <t>Grossed Up at Statutory Fed Rate 21%</t>
  </si>
  <si>
    <t>Gas w/ C allocated</t>
  </si>
  <si>
    <t>PT - Plant Related - w/o EDIT</t>
  </si>
  <si>
    <t>Protected</t>
  </si>
  <si>
    <t>Electric w/ C allocated</t>
  </si>
  <si>
    <t>UnProt EDIT E</t>
  </si>
  <si>
    <t>UnProt EDIT E Prod</t>
  </si>
  <si>
    <t>Electric</t>
  </si>
  <si>
    <t>UnProt EDIT G</t>
  </si>
  <si>
    <t>Month</t>
  </si>
  <si>
    <t>28300811*</t>
  </si>
  <si>
    <t>28300801*</t>
  </si>
  <si>
    <t>Subtotal</t>
  </si>
  <si>
    <t>28300802*</t>
  </si>
  <si>
    <t>Net Amounts</t>
  </si>
  <si>
    <t>Total NET Unprotected EDIT Turnaround</t>
  </si>
  <si>
    <t>Grossed Up Amounts</t>
  </si>
  <si>
    <t>Total GROSS Unprotected EDIT Turnaround</t>
  </si>
  <si>
    <t>* Flip sign to represent amounts booked to 411.01 accounts</t>
  </si>
  <si>
    <t>Plant Related (Protected EDIT Turnaround)</t>
  </si>
  <si>
    <t>&lt;----- Does not include protected EDIT turnaround as it is included in Schedule 141X outside of base rates</t>
  </si>
  <si>
    <t>&lt;---net amount</t>
  </si>
  <si>
    <t>&lt;---grossed up amount</t>
  </si>
  <si>
    <t>Unprotected EDIT Turnaround</t>
  </si>
  <si>
    <t>&lt;----- Does not include unprotected EDIT turnaround as it is included in Schedule 141Z outside of base rates</t>
  </si>
  <si>
    <t>PT - Plant Related (flow through only)</t>
  </si>
  <si>
    <t>Test Year Amount</t>
  </si>
  <si>
    <t>Grossed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</si>
</sst>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_(* #,##0_);_(* \(#,##0\);_(* &quot;-&quot;??_);_(@_)"/>
    <numFmt numFmtId="166" formatCode="&quot;$&quot;#,##0;\-&quot;$&quot;#,##0"/>
    <numFmt numFmtId="167" formatCode="0.0000000"/>
    <numFmt numFmtId="168" formatCode="0.000000"/>
    <numFmt numFmtId="169" formatCode="_(* #,##0.00000_);_(* \(#,##0.00000\);_(* &quot;-&quot;??_);_(@_)"/>
    <numFmt numFmtId="170" formatCode="&quot;$&quot;#,##0\ ;\(&quot;$&quot;#,##0\)"/>
    <numFmt numFmtId="171" formatCode="d\.mmm\.yy"/>
    <numFmt numFmtId="172" formatCode="#."/>
    <numFmt numFmtId="173" formatCode="mmmm\ d\,\ yyyy"/>
    <numFmt numFmtId="174" formatCode="_(&quot;$&quot;* #,##0.0000_);_(&quot;$&quot;* \(#,##0.0000\);_(&quot;$&quot;* &quot;-&quot;????_);_(@_)"/>
    <numFmt numFmtId="175" formatCode="_(* #,##0.0_);_(* \(#,##0.0\);_(* &quot;-&quot;_);_(@_)"/>
    <numFmt numFmtId="176" formatCode="&quot;$&quot;#,##0.00"/>
    <numFmt numFmtId="177" formatCode="0000"/>
    <numFmt numFmtId="178" formatCode="000000"/>
    <numFmt numFmtId="179" formatCode="_(&quot;$&quot;* #,##0.0_);_(&quot;$&quot;* \(#,##0.0\);_(&quot;$&quot;* &quot;-&quot;??_);_(@_)"/>
    <numFmt numFmtId="180" formatCode="0.00_)"/>
    <numFmt numFmtId="181" formatCode="0.0%"/>
    <numFmt numFmtId="182" formatCode="###,000"/>
    <numFmt numFmtId="183" formatCode="#,##0.00;\-#,##0.00;#,##0.00"/>
    <numFmt numFmtId="184" formatCode="_(&quot;$&quot;* #,##0_);_(&quot;$&quot;* \(#,##0\);_(&quot;$&quot;* &quot;-&quot;??_);_(@_)"/>
  </numFmts>
  <fonts count="10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Helv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0"/>
      <color indexed="24"/>
      <name val="Arial"/>
      <family val="2"/>
    </font>
    <font>
      <sz val="10"/>
      <color indexed="22"/>
      <name val="Arial"/>
      <family val="2"/>
    </font>
    <font>
      <sz val="12"/>
      <color indexed="24"/>
      <name val="Arial"/>
      <family val="2"/>
    </font>
    <font>
      <sz val="12"/>
      <name val="Times New Roman"/>
      <family val="1"/>
    </font>
    <font>
      <sz val="10"/>
      <color indexed="8"/>
      <name val="MS Sans Serif"/>
      <family val="2"/>
    </font>
    <font>
      <sz val="11"/>
      <name val="Arial"/>
      <family val="2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1"/>
      <color indexed="8"/>
      <name val="Calibri"/>
      <family val="2"/>
    </font>
    <font>
      <sz val="8"/>
      <name val="Helv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10"/>
      <color indexed="8"/>
      <name val="Arial"/>
      <family val="2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name val="MS Sans Serif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8"/>
      <color indexed="62"/>
      <name val="Cambri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ntique Olive"/>
      <family val="2"/>
    </font>
    <font>
      <sz val="8"/>
      <name val="Geneva"/>
      <family val="2"/>
    </font>
    <font>
      <b/>
      <sz val="11"/>
      <name val="Arial"/>
      <family val="2"/>
    </font>
    <font>
      <b/>
      <i/>
      <sz val="16"/>
      <name val="Helv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111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theme="3" tint="-0.24994659260841701"/>
      </top>
      <bottom style="thin">
        <color rgb="FF808080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71">
    <xf numFmtId="168" fontId="0" fillId="0" borderId="0">
      <alignment horizontal="left" wrapText="1"/>
    </xf>
    <xf numFmtId="168" fontId="22" fillId="0" borderId="0">
      <alignment horizontal="left" wrapText="1"/>
    </xf>
    <xf numFmtId="169" fontId="22" fillId="0" borderId="0">
      <alignment horizontal="left" wrapText="1"/>
    </xf>
    <xf numFmtId="167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8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8" fontId="22" fillId="0" borderId="0">
      <alignment horizontal="left" wrapText="1"/>
    </xf>
    <xf numFmtId="168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9" fillId="0" borderId="0"/>
    <xf numFmtId="169" fontId="19" fillId="0" borderId="0">
      <alignment horizontal="left" wrapText="1"/>
    </xf>
    <xf numFmtId="168" fontId="19" fillId="0" borderId="0">
      <alignment horizontal="left" wrapText="1"/>
    </xf>
    <xf numFmtId="169" fontId="19" fillId="0" borderId="0">
      <alignment horizontal="left" wrapText="1"/>
    </xf>
    <xf numFmtId="168" fontId="22" fillId="0" borderId="0">
      <alignment horizontal="left" wrapText="1"/>
    </xf>
    <xf numFmtId="168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9" fillId="0" borderId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56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56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56" fillId="10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56" fillId="10" borderId="0" applyNumberFormat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56" fillId="3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56" fillId="12" borderId="0" applyNumberFormat="0" applyBorder="0" applyAlignment="0" applyProtection="0"/>
    <xf numFmtId="171" fontId="30" fillId="0" borderId="0" applyFill="0" applyBorder="0" applyAlignment="0"/>
    <xf numFmtId="41" fontId="19" fillId="13" borderId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>
      <alignment wrapText="1"/>
    </xf>
    <xf numFmtId="43" fontId="60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26" fillId="0" borderId="0" applyFont="0" applyFill="0" applyBorder="0" applyAlignment="0" applyProtection="0"/>
    <xf numFmtId="0" fontId="21" fillId="0" borderId="0"/>
    <xf numFmtId="0" fontId="21" fillId="0" borderId="0"/>
    <xf numFmtId="0" fontId="32" fillId="0" borderId="0"/>
    <xf numFmtId="172" fontId="33" fillId="0" borderId="0">
      <protection locked="0"/>
    </xf>
    <xf numFmtId="0" fontId="32" fillId="0" borderId="0"/>
    <xf numFmtId="0" fontId="34" fillId="0" borderId="0" applyNumberFormat="0" applyAlignment="0">
      <alignment horizontal="left"/>
    </xf>
    <xf numFmtId="0" fontId="35" fillId="0" borderId="0" applyNumberFormat="0" applyAlignment="0"/>
    <xf numFmtId="0" fontId="21" fillId="0" borderId="0"/>
    <xf numFmtId="0" fontId="32" fillId="0" borderId="0"/>
    <xf numFmtId="0" fontId="21" fillId="0" borderId="0"/>
    <xf numFmtId="0" fontId="32" fillId="0" borderId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19" fillId="0" borderId="0" applyFont="0" applyFill="0" applyBorder="0" applyAlignment="0" applyProtection="0"/>
    <xf numFmtId="170" fontId="2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168" fontId="22" fillId="0" borderId="0"/>
    <xf numFmtId="2" fontId="28" fillId="0" borderId="0" applyFont="0" applyFill="0" applyBorder="0" applyAlignment="0" applyProtection="0"/>
    <xf numFmtId="0" fontId="21" fillId="0" borderId="0"/>
    <xf numFmtId="38" fontId="14" fillId="13" borderId="0" applyNumberFormat="0" applyBorder="0" applyAlignment="0" applyProtection="0"/>
    <xf numFmtId="0" fontId="36" fillId="0" borderId="1" applyNumberFormat="0" applyAlignment="0" applyProtection="0">
      <alignment horizontal="left"/>
    </xf>
    <xf numFmtId="0" fontId="36" fillId="0" borderId="2">
      <alignment horizontal="left"/>
    </xf>
    <xf numFmtId="38" fontId="15" fillId="0" borderId="0"/>
    <xf numFmtId="40" fontId="15" fillId="0" borderId="0"/>
    <xf numFmtId="10" fontId="14" fillId="17" borderId="3" applyNumberFormat="0" applyBorder="0" applyAlignment="0" applyProtection="0"/>
    <xf numFmtId="41" fontId="37" fillId="18" borderId="4">
      <alignment horizontal="left"/>
      <protection locked="0"/>
    </xf>
    <xf numFmtId="10" fontId="37" fillId="18" borderId="4">
      <alignment horizontal="right"/>
      <protection locked="0"/>
    </xf>
    <xf numFmtId="0" fontId="23" fillId="13" borderId="0"/>
    <xf numFmtId="3" fontId="38" fillId="0" borderId="0" applyFill="0" applyBorder="0" applyAlignment="0" applyProtection="0"/>
    <xf numFmtId="44" fontId="16" fillId="0" borderId="5" applyNumberFormat="0" applyFont="0" applyAlignment="0">
      <alignment horizontal="center"/>
    </xf>
    <xf numFmtId="44" fontId="16" fillId="0" borderId="6" applyNumberFormat="0" applyFont="0" applyAlignment="0">
      <alignment horizontal="center"/>
    </xf>
    <xf numFmtId="37" fontId="39" fillId="0" borderId="0"/>
    <xf numFmtId="166" fontId="10" fillId="0" borderId="0"/>
    <xf numFmtId="39" fontId="14" fillId="0" borderId="0" applyFill="0" applyBorder="0" applyAlignment="0" applyProtection="0"/>
    <xf numFmtId="0" fontId="50" fillId="0" borderId="0"/>
    <xf numFmtId="0" fontId="19" fillId="0" borderId="0"/>
    <xf numFmtId="0" fontId="19" fillId="0" borderId="0"/>
    <xf numFmtId="0" fontId="19" fillId="0" borderId="0">
      <alignment wrapText="1"/>
    </xf>
    <xf numFmtId="0" fontId="19" fillId="0" borderId="0"/>
    <xf numFmtId="0" fontId="58" fillId="0" borderId="0"/>
    <xf numFmtId="0" fontId="60" fillId="0" borderId="0"/>
    <xf numFmtId="0" fontId="19" fillId="0" borderId="0"/>
    <xf numFmtId="39" fontId="23" fillId="0" borderId="0" applyFill="0" applyBorder="0" applyAlignment="0" applyProtection="0"/>
    <xf numFmtId="0" fontId="61" fillId="0" borderId="0"/>
    <xf numFmtId="0" fontId="40" fillId="0" borderId="0"/>
    <xf numFmtId="0" fontId="19" fillId="0" borderId="0"/>
    <xf numFmtId="0" fontId="40" fillId="0" borderId="0"/>
    <xf numFmtId="0" fontId="61" fillId="0" borderId="0"/>
    <xf numFmtId="0" fontId="40" fillId="0" borderId="0"/>
    <xf numFmtId="0" fontId="61" fillId="0" borderId="0"/>
    <xf numFmtId="0" fontId="31" fillId="0" borderId="0"/>
    <xf numFmtId="0" fontId="61" fillId="0" borderId="0"/>
    <xf numFmtId="173" fontId="19" fillId="0" borderId="0">
      <alignment horizontal="left" wrapText="1"/>
    </xf>
    <xf numFmtId="0" fontId="61" fillId="0" borderId="0"/>
    <xf numFmtId="0" fontId="22" fillId="0" borderId="0"/>
    <xf numFmtId="0" fontId="61" fillId="0" borderId="0"/>
    <xf numFmtId="0" fontId="25" fillId="0" borderId="0"/>
    <xf numFmtId="0" fontId="61" fillId="0" borderId="0"/>
    <xf numFmtId="0" fontId="40" fillId="19" borderId="7" applyNumberFormat="0" applyFont="0" applyAlignment="0" applyProtection="0"/>
    <xf numFmtId="0" fontId="40" fillId="19" borderId="7" applyNumberFormat="0" applyFont="0" applyAlignment="0" applyProtection="0"/>
    <xf numFmtId="0" fontId="40" fillId="19" borderId="7" applyNumberFormat="0" applyFont="0" applyAlignment="0" applyProtection="0"/>
    <xf numFmtId="0" fontId="21" fillId="0" borderId="0"/>
    <xf numFmtId="0" fontId="21" fillId="0" borderId="0"/>
    <xf numFmtId="0" fontId="32" fillId="0" borderId="0"/>
    <xf numFmtId="10" fontId="1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41" fontId="19" fillId="20" borderId="4"/>
    <xf numFmtId="0" fontId="42" fillId="0" borderId="0" applyNumberFormat="0" applyFont="0" applyFill="0" applyBorder="0" applyAlignment="0" applyProtection="0">
      <alignment horizontal="left"/>
    </xf>
    <xf numFmtId="15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0" fontId="43" fillId="0" borderId="9">
      <alignment horizontal="center"/>
    </xf>
    <xf numFmtId="3" fontId="42" fillId="0" borderId="0" applyFont="0" applyFill="0" applyBorder="0" applyAlignment="0" applyProtection="0"/>
    <xf numFmtId="0" fontId="42" fillId="21" borderId="0" applyNumberFormat="0" applyFont="0" applyBorder="0" applyAlignment="0" applyProtection="0"/>
    <xf numFmtId="0" fontId="32" fillId="0" borderId="0"/>
    <xf numFmtId="3" fontId="44" fillId="0" borderId="0" applyFill="0" applyBorder="0" applyAlignment="0" applyProtection="0"/>
    <xf numFmtId="0" fontId="45" fillId="0" borderId="0"/>
    <xf numFmtId="42" fontId="19" fillId="17" borderId="0"/>
    <xf numFmtId="42" fontId="19" fillId="17" borderId="10">
      <alignment vertical="center"/>
    </xf>
    <xf numFmtId="0" fontId="17" fillId="17" borderId="11" applyNumberFormat="0">
      <alignment horizontal="center" vertical="center" wrapText="1"/>
    </xf>
    <xf numFmtId="10" fontId="19" fillId="17" borderId="0"/>
    <xf numFmtId="174" fontId="19" fillId="17" borderId="0"/>
    <xf numFmtId="165" fontId="24" fillId="0" borderId="0" applyBorder="0" applyAlignment="0"/>
    <xf numFmtId="42" fontId="19" fillId="17" borderId="12">
      <alignment horizontal="left"/>
    </xf>
    <xf numFmtId="174" fontId="20" fillId="17" borderId="12">
      <alignment horizontal="left"/>
    </xf>
    <xf numFmtId="14" fontId="41" fillId="0" borderId="0" applyNumberFormat="0" applyFill="0" applyBorder="0" applyAlignment="0" applyProtection="0">
      <alignment horizontal="left"/>
    </xf>
    <xf numFmtId="175" fontId="19" fillId="0" borderId="0" applyFont="0" applyFill="0" applyAlignment="0">
      <alignment horizontal="right"/>
    </xf>
    <xf numFmtId="4" fontId="46" fillId="18" borderId="8" applyNumberFormat="0" applyProtection="0">
      <alignment vertical="center"/>
    </xf>
    <xf numFmtId="4" fontId="51" fillId="18" borderId="8" applyNumberFormat="0" applyProtection="0">
      <alignment vertical="center"/>
    </xf>
    <xf numFmtId="4" fontId="46" fillId="18" borderId="8" applyNumberFormat="0" applyProtection="0">
      <alignment horizontal="left" vertical="center" indent="1"/>
    </xf>
    <xf numFmtId="4" fontId="46" fillId="18" borderId="8" applyNumberFormat="0" applyProtection="0">
      <alignment horizontal="left" vertical="center" indent="1"/>
    </xf>
    <xf numFmtId="0" fontId="19" fillId="22" borderId="8" applyNumberFormat="0" applyProtection="0">
      <alignment horizontal="left" vertical="center" indent="1"/>
    </xf>
    <xf numFmtId="4" fontId="46" fillId="23" borderId="8" applyNumberFormat="0" applyProtection="0">
      <alignment horizontal="right" vertical="center"/>
    </xf>
    <xf numFmtId="4" fontId="46" fillId="24" borderId="8" applyNumberFormat="0" applyProtection="0">
      <alignment horizontal="right" vertical="center"/>
    </xf>
    <xf numFmtId="4" fontId="46" fillId="25" borderId="8" applyNumberFormat="0" applyProtection="0">
      <alignment horizontal="right" vertical="center"/>
    </xf>
    <xf numFmtId="4" fontId="46" fillId="26" borderId="8" applyNumberFormat="0" applyProtection="0">
      <alignment horizontal="right" vertical="center"/>
    </xf>
    <xf numFmtId="4" fontId="46" fillId="27" borderId="8" applyNumberFormat="0" applyProtection="0">
      <alignment horizontal="right" vertical="center"/>
    </xf>
    <xf numFmtId="4" fontId="46" fillId="28" borderId="8" applyNumberFormat="0" applyProtection="0">
      <alignment horizontal="right" vertical="center"/>
    </xf>
    <xf numFmtId="4" fontId="46" fillId="29" borderId="8" applyNumberFormat="0" applyProtection="0">
      <alignment horizontal="right" vertical="center"/>
    </xf>
    <xf numFmtId="4" fontId="46" fillId="30" borderId="8" applyNumberFormat="0" applyProtection="0">
      <alignment horizontal="right" vertical="center"/>
    </xf>
    <xf numFmtId="4" fontId="46" fillId="31" borderId="8" applyNumberFormat="0" applyProtection="0">
      <alignment horizontal="right" vertical="center"/>
    </xf>
    <xf numFmtId="4" fontId="52" fillId="32" borderId="8" applyNumberFormat="0" applyProtection="0">
      <alignment horizontal="left" vertical="center" indent="1"/>
    </xf>
    <xf numFmtId="4" fontId="46" fillId="33" borderId="13" applyNumberFormat="0" applyProtection="0">
      <alignment horizontal="left" vertical="center" indent="1"/>
    </xf>
    <xf numFmtId="4" fontId="53" fillId="34" borderId="0" applyNumberFormat="0" applyProtection="0">
      <alignment horizontal="left" vertical="center" indent="1"/>
    </xf>
    <xf numFmtId="0" fontId="19" fillId="22" borderId="8" applyNumberFormat="0" applyProtection="0">
      <alignment horizontal="left" vertical="center" indent="1"/>
    </xf>
    <xf numFmtId="4" fontId="46" fillId="33" borderId="8" applyNumberFormat="0" applyProtection="0">
      <alignment horizontal="left" vertical="center" indent="1"/>
    </xf>
    <xf numFmtId="4" fontId="46" fillId="35" borderId="8" applyNumberFormat="0" applyProtection="0">
      <alignment horizontal="left" vertical="center" indent="1"/>
    </xf>
    <xf numFmtId="0" fontId="19" fillId="35" borderId="8" applyNumberFormat="0" applyProtection="0">
      <alignment horizontal="left" vertical="center" indent="1"/>
    </xf>
    <xf numFmtId="0" fontId="19" fillId="35" borderId="8" applyNumberFormat="0" applyProtection="0">
      <alignment horizontal="left" vertical="center" indent="1"/>
    </xf>
    <xf numFmtId="0" fontId="19" fillId="36" borderId="8" applyNumberFormat="0" applyProtection="0">
      <alignment horizontal="left" vertical="center" indent="1"/>
    </xf>
    <xf numFmtId="0" fontId="19" fillId="36" borderId="8" applyNumberFormat="0" applyProtection="0">
      <alignment horizontal="left" vertical="center" indent="1"/>
    </xf>
    <xf numFmtId="0" fontId="19" fillId="13" borderId="8" applyNumberFormat="0" applyProtection="0">
      <alignment horizontal="left" vertical="center" indent="1"/>
    </xf>
    <xf numFmtId="0" fontId="19" fillId="13" borderId="8" applyNumberFormat="0" applyProtection="0">
      <alignment horizontal="left" vertical="center" indent="1"/>
    </xf>
    <xf numFmtId="0" fontId="19" fillId="22" borderId="8" applyNumberFormat="0" applyProtection="0">
      <alignment horizontal="left" vertical="center" indent="1"/>
    </xf>
    <xf numFmtId="0" fontId="19" fillId="22" borderId="8" applyNumberFormat="0" applyProtection="0">
      <alignment horizontal="left" vertical="center" indent="1"/>
    </xf>
    <xf numFmtId="0" fontId="58" fillId="37" borderId="3" applyNumberFormat="0">
      <protection locked="0"/>
    </xf>
    <xf numFmtId="4" fontId="46" fillId="38" borderId="8" applyNumberFormat="0" applyProtection="0">
      <alignment vertical="center"/>
    </xf>
    <xf numFmtId="4" fontId="51" fillId="38" borderId="8" applyNumberFormat="0" applyProtection="0">
      <alignment vertical="center"/>
    </xf>
    <xf numFmtId="4" fontId="46" fillId="38" borderId="8" applyNumberFormat="0" applyProtection="0">
      <alignment horizontal="left" vertical="center" indent="1"/>
    </xf>
    <xf numFmtId="4" fontId="46" fillId="38" borderId="8" applyNumberFormat="0" applyProtection="0">
      <alignment horizontal="left" vertical="center" indent="1"/>
    </xf>
    <xf numFmtId="4" fontId="46" fillId="33" borderId="8" applyNumberFormat="0" applyProtection="0">
      <alignment horizontal="right" vertical="center"/>
    </xf>
    <xf numFmtId="4" fontId="51" fillId="33" borderId="8" applyNumberFormat="0" applyProtection="0">
      <alignment horizontal="right" vertical="center"/>
    </xf>
    <xf numFmtId="0" fontId="19" fillId="22" borderId="8" applyNumberFormat="0" applyProtection="0">
      <alignment horizontal="left" vertical="center" indent="1"/>
    </xf>
    <xf numFmtId="0" fontId="19" fillId="22" borderId="8" applyNumberFormat="0" applyProtection="0">
      <alignment horizontal="left" vertical="center" indent="1"/>
    </xf>
    <xf numFmtId="0" fontId="54" fillId="0" borderId="0"/>
    <xf numFmtId="4" fontId="55" fillId="33" borderId="8" applyNumberFormat="0" applyProtection="0">
      <alignment horizontal="right" vertical="center"/>
    </xf>
    <xf numFmtId="39" fontId="19" fillId="39" borderId="0"/>
    <xf numFmtId="0" fontId="59" fillId="0" borderId="0" applyNumberFormat="0" applyFill="0" applyBorder="0" applyAlignment="0" applyProtection="0"/>
    <xf numFmtId="38" fontId="14" fillId="0" borderId="14"/>
    <xf numFmtId="38" fontId="15" fillId="0" borderId="12"/>
    <xf numFmtId="39" fontId="41" fillId="40" borderId="0"/>
    <xf numFmtId="168" fontId="22" fillId="0" borderId="0">
      <alignment horizontal="left" wrapText="1"/>
    </xf>
    <xf numFmtId="169" fontId="19" fillId="0" borderId="0">
      <alignment horizontal="left" wrapText="1"/>
    </xf>
    <xf numFmtId="40" fontId="47" fillId="0" borderId="0" applyBorder="0">
      <alignment horizontal="right"/>
    </xf>
    <xf numFmtId="41" fontId="18" fillId="17" borderId="0">
      <alignment horizontal="left"/>
    </xf>
    <xf numFmtId="176" fontId="48" fillId="17" borderId="0">
      <alignment horizontal="left" vertical="center"/>
    </xf>
    <xf numFmtId="0" fontId="17" fillId="17" borderId="0">
      <alignment horizontal="left" wrapText="1"/>
    </xf>
    <xf numFmtId="0" fontId="49" fillId="0" borderId="0">
      <alignment horizontal="left" vertical="center"/>
    </xf>
    <xf numFmtId="0" fontId="32" fillId="0" borderId="15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9" fontId="19" fillId="0" borderId="0" applyFont="0" applyFill="0" applyBorder="0" applyAlignment="0" applyProtection="0"/>
    <xf numFmtId="168" fontId="19" fillId="0" borderId="0">
      <alignment horizontal="left" wrapText="1"/>
    </xf>
    <xf numFmtId="41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10" fillId="0" borderId="0">
      <alignment horizontal="left" wrapText="1"/>
    </xf>
    <xf numFmtId="169" fontId="10" fillId="0" borderId="0">
      <alignment horizontal="left" wrapText="1"/>
    </xf>
    <xf numFmtId="167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8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8" fontId="10" fillId="0" borderId="0">
      <alignment horizontal="left" wrapText="1"/>
    </xf>
    <xf numFmtId="169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41" fontId="10" fillId="13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>
      <alignment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8" fontId="10" fillId="0" borderId="0"/>
    <xf numFmtId="0" fontId="14" fillId="13" borderId="0"/>
    <xf numFmtId="0" fontId="25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39" fontId="14" fillId="0" borderId="0" applyFill="0" applyBorder="0" applyAlignment="0" applyProtection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173" fontId="10" fillId="0" borderId="0">
      <alignment horizontal="left" wrapText="1"/>
    </xf>
    <xf numFmtId="0" fontId="8" fillId="0" borderId="0"/>
    <xf numFmtId="0" fontId="10" fillId="0" borderId="0"/>
    <xf numFmtId="0" fontId="8" fillId="0" borderId="0"/>
    <xf numFmtId="0" fontId="8" fillId="0" borderId="0"/>
    <xf numFmtId="9" fontId="1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0" fillId="0" borderId="0" applyFont="0" applyFill="0" applyBorder="0" applyAlignment="0" applyProtection="0"/>
    <xf numFmtId="41" fontId="10" fillId="20" borderId="4"/>
    <xf numFmtId="0" fontId="25" fillId="0" borderId="0" applyNumberFormat="0" applyFont="0" applyFill="0" applyBorder="0" applyAlignment="0" applyProtection="0">
      <alignment horizontal="left"/>
    </xf>
    <xf numFmtId="15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0" fontId="25" fillId="21" borderId="0" applyNumberFormat="0" applyFont="0" applyBorder="0" applyAlignment="0" applyProtection="0"/>
    <xf numFmtId="42" fontId="10" fillId="17" borderId="0"/>
    <xf numFmtId="42" fontId="10" fillId="17" borderId="10">
      <alignment vertical="center"/>
    </xf>
    <xf numFmtId="0" fontId="16" fillId="17" borderId="11" applyNumberFormat="0">
      <alignment horizontal="center" vertical="center" wrapText="1"/>
    </xf>
    <xf numFmtId="10" fontId="10" fillId="17" borderId="0"/>
    <xf numFmtId="174" fontId="10" fillId="17" borderId="0"/>
    <xf numFmtId="165" fontId="15" fillId="0" borderId="0" applyBorder="0" applyAlignment="0"/>
    <xf numFmtId="42" fontId="10" fillId="17" borderId="12">
      <alignment horizontal="left"/>
    </xf>
    <xf numFmtId="175" fontId="10" fillId="0" borderId="0" applyFont="0" applyFill="0" applyAlignment="0">
      <alignment horizontal="right"/>
    </xf>
    <xf numFmtId="0" fontId="10" fillId="22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0" fontId="10" fillId="35" borderId="8" applyNumberFormat="0" applyProtection="0">
      <alignment horizontal="left" vertical="center" indent="1"/>
    </xf>
    <xf numFmtId="0" fontId="10" fillId="35" borderId="8" applyNumberFormat="0" applyProtection="0">
      <alignment horizontal="left" vertical="center" indent="1"/>
    </xf>
    <xf numFmtId="0" fontId="10" fillId="36" borderId="8" applyNumberFormat="0" applyProtection="0">
      <alignment horizontal="left" vertical="center" indent="1"/>
    </xf>
    <xf numFmtId="0" fontId="10" fillId="36" borderId="8" applyNumberFormat="0" applyProtection="0">
      <alignment horizontal="left" vertical="center" indent="1"/>
    </xf>
    <xf numFmtId="0" fontId="10" fillId="13" borderId="8" applyNumberFormat="0" applyProtection="0">
      <alignment horizontal="left" vertical="center" indent="1"/>
    </xf>
    <xf numFmtId="0" fontId="10" fillId="13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0" fontId="10" fillId="37" borderId="3" applyNumberFormat="0">
      <protection locked="0"/>
    </xf>
    <xf numFmtId="0" fontId="10" fillId="22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39" fontId="10" fillId="39" borderId="0"/>
    <xf numFmtId="168" fontId="10" fillId="0" borderId="0">
      <alignment horizontal="left" wrapText="1"/>
    </xf>
    <xf numFmtId="169" fontId="10" fillId="0" borderId="0">
      <alignment horizontal="left" wrapText="1"/>
    </xf>
    <xf numFmtId="0" fontId="16" fillId="17" borderId="0">
      <alignment horizontal="left" wrapText="1"/>
    </xf>
    <xf numFmtId="0" fontId="8" fillId="0" borderId="0"/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9" fontId="10" fillId="0" borderId="0" applyFont="0" applyFill="0" applyBorder="0" applyAlignment="0" applyProtection="0"/>
    <xf numFmtId="168" fontId="10" fillId="0" borderId="0">
      <alignment horizontal="left" wrapText="1"/>
    </xf>
    <xf numFmtId="41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1" fontId="63" fillId="0" borderId="0" applyFont="0" applyFill="0" applyBorder="0" applyAlignment="0" applyProtection="0"/>
    <xf numFmtId="43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65" fillId="0" borderId="0"/>
    <xf numFmtId="0" fontId="7" fillId="0" borderId="0"/>
    <xf numFmtId="0" fontId="7" fillId="0" borderId="0"/>
    <xf numFmtId="168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7" fontId="10" fillId="0" borderId="0">
      <alignment horizontal="left" wrapText="1"/>
    </xf>
    <xf numFmtId="169" fontId="10" fillId="0" borderId="0">
      <alignment horizontal="left" wrapText="1"/>
    </xf>
    <xf numFmtId="168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8" fontId="10" fillId="0" borderId="0">
      <alignment horizontal="left" wrapText="1"/>
    </xf>
    <xf numFmtId="169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77" fontId="81" fillId="0" borderId="0">
      <alignment horizontal="left"/>
    </xf>
    <xf numFmtId="178" fontId="82" fillId="0" borderId="0">
      <alignment horizontal="left"/>
    </xf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40" fillId="72" borderId="0" applyNumberFormat="0" applyBorder="0" applyAlignment="0" applyProtection="0"/>
    <xf numFmtId="0" fontId="7" fillId="49" borderId="0" applyNumberFormat="0" applyBorder="0" applyAlignment="0" applyProtection="0"/>
    <xf numFmtId="0" fontId="40" fillId="72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40" fillId="73" borderId="0" applyNumberFormat="0" applyBorder="0" applyAlignment="0" applyProtection="0"/>
    <xf numFmtId="0" fontId="7" fillId="53" borderId="0" applyNumberFormat="0" applyBorder="0" applyAlignment="0" applyProtection="0"/>
    <xf numFmtId="0" fontId="40" fillId="7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40" fillId="74" borderId="0" applyNumberFormat="0" applyBorder="0" applyAlignment="0" applyProtection="0"/>
    <xf numFmtId="0" fontId="7" fillId="57" borderId="0" applyNumberFormat="0" applyBorder="0" applyAlignment="0" applyProtection="0"/>
    <xf numFmtId="0" fontId="40" fillId="74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40" fillId="75" borderId="0" applyNumberFormat="0" applyBorder="0" applyAlignment="0" applyProtection="0"/>
    <xf numFmtId="0" fontId="7" fillId="61" borderId="0" applyNumberFormat="0" applyBorder="0" applyAlignment="0" applyProtection="0"/>
    <xf numFmtId="0" fontId="40" fillId="75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40" fillId="76" borderId="0" applyNumberFormat="0" applyBorder="0" applyAlignment="0" applyProtection="0"/>
    <xf numFmtId="0" fontId="7" fillId="65" borderId="0" applyNumberFormat="0" applyBorder="0" applyAlignment="0" applyProtection="0"/>
    <xf numFmtId="0" fontId="40" fillId="76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40" fillId="77" borderId="0" applyNumberFormat="0" applyBorder="0" applyAlignment="0" applyProtection="0"/>
    <xf numFmtId="0" fontId="7" fillId="69" borderId="0" applyNumberFormat="0" applyBorder="0" applyAlignment="0" applyProtection="0"/>
    <xf numFmtId="0" fontId="40" fillId="77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40" fillId="78" borderId="0" applyNumberFormat="0" applyBorder="0" applyAlignment="0" applyProtection="0"/>
    <xf numFmtId="0" fontId="7" fillId="50" borderId="0" applyNumberFormat="0" applyBorder="0" applyAlignment="0" applyProtection="0"/>
    <xf numFmtId="0" fontId="40" fillId="78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40" fillId="79" borderId="0" applyNumberFormat="0" applyBorder="0" applyAlignment="0" applyProtection="0"/>
    <xf numFmtId="0" fontId="7" fillId="54" borderId="0" applyNumberFormat="0" applyBorder="0" applyAlignment="0" applyProtection="0"/>
    <xf numFmtId="0" fontId="40" fillId="79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40" fillId="80" borderId="0" applyNumberFormat="0" applyBorder="0" applyAlignment="0" applyProtection="0"/>
    <xf numFmtId="0" fontId="7" fillId="58" borderId="0" applyNumberFormat="0" applyBorder="0" applyAlignment="0" applyProtection="0"/>
    <xf numFmtId="0" fontId="40" fillId="80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40" fillId="75" borderId="0" applyNumberFormat="0" applyBorder="0" applyAlignment="0" applyProtection="0"/>
    <xf numFmtId="0" fontId="7" fillId="62" borderId="0" applyNumberFormat="0" applyBorder="0" applyAlignment="0" applyProtection="0"/>
    <xf numFmtId="0" fontId="40" fillId="75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40" fillId="78" borderId="0" applyNumberFormat="0" applyBorder="0" applyAlignment="0" applyProtection="0"/>
    <xf numFmtId="0" fontId="7" fillId="66" borderId="0" applyNumberFormat="0" applyBorder="0" applyAlignment="0" applyProtection="0"/>
    <xf numFmtId="0" fontId="40" fillId="78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40" fillId="81" borderId="0" applyNumberFormat="0" applyBorder="0" applyAlignment="0" applyProtection="0"/>
    <xf numFmtId="0" fontId="7" fillId="70" borderId="0" applyNumberFormat="0" applyBorder="0" applyAlignment="0" applyProtection="0"/>
    <xf numFmtId="0" fontId="40" fillId="81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82" fillId="0" borderId="0" applyFont="0" applyFill="0" applyBorder="0" applyAlignment="0" applyProtection="0">
      <alignment horizontal="right"/>
    </xf>
    <xf numFmtId="0" fontId="75" fillId="45" borderId="20" applyNumberFormat="0" applyAlignment="0" applyProtection="0"/>
    <xf numFmtId="0" fontId="75" fillId="45" borderId="20" applyNumberFormat="0" applyAlignment="0" applyProtection="0"/>
    <xf numFmtId="0" fontId="75" fillId="45" borderId="20" applyNumberFormat="0" applyAlignment="0" applyProtection="0"/>
    <xf numFmtId="0" fontId="75" fillId="45" borderId="20" applyNumberFormat="0" applyAlignment="0" applyProtection="0"/>
    <xf numFmtId="0" fontId="75" fillId="45" borderId="20" applyNumberFormat="0" applyAlignment="0" applyProtection="0"/>
    <xf numFmtId="0" fontId="75" fillId="45" borderId="20" applyNumberFormat="0" applyAlignment="0" applyProtection="0"/>
    <xf numFmtId="0" fontId="75" fillId="45" borderId="20" applyNumberFormat="0" applyAlignment="0" applyProtection="0"/>
    <xf numFmtId="0" fontId="75" fillId="45" borderId="20" applyNumberFormat="0" applyAlignment="0" applyProtection="0"/>
    <xf numFmtId="0" fontId="77" fillId="46" borderId="23" applyNumberFormat="0" applyAlignment="0" applyProtection="0"/>
    <xf numFmtId="0" fontId="77" fillId="46" borderId="23" applyNumberFormat="0" applyAlignment="0" applyProtection="0"/>
    <xf numFmtId="0" fontId="77" fillId="46" borderId="23" applyNumberFormat="0" applyAlignment="0" applyProtection="0"/>
    <xf numFmtId="0" fontId="77" fillId="46" borderId="23" applyNumberFormat="0" applyAlignment="0" applyProtection="0"/>
    <xf numFmtId="0" fontId="77" fillId="46" borderId="23" applyNumberFormat="0" applyAlignment="0" applyProtection="0"/>
    <xf numFmtId="0" fontId="77" fillId="46" borderId="23" applyNumberFormat="0" applyAlignment="0" applyProtection="0"/>
    <xf numFmtId="0" fontId="77" fillId="46" borderId="23" applyNumberFormat="0" applyAlignment="0" applyProtection="0"/>
    <xf numFmtId="0" fontId="77" fillId="46" borderId="23" applyNumberFormat="0" applyAlignment="0" applyProtection="0"/>
    <xf numFmtId="41" fontId="10" fillId="13" borderId="0"/>
    <xf numFmtId="41" fontId="7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>
      <alignment wrapText="1"/>
    </xf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" fontId="2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168" fontId="10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179" fontId="83" fillId="0" borderId="0" applyNumberFormat="0" applyFill="0" applyBorder="0" applyProtection="0">
      <alignment horizontal="right"/>
    </xf>
    <xf numFmtId="14" fontId="16" fillId="82" borderId="9">
      <alignment horizontal="center" vertical="center" wrapText="1"/>
    </xf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9" fillId="0" borderId="19" applyNumberFormat="0" applyFill="0" applyAlignment="0" applyProtection="0"/>
    <xf numFmtId="0" fontId="69" fillId="0" borderId="19" applyNumberFormat="0" applyFill="0" applyAlignment="0" applyProtection="0"/>
    <xf numFmtId="0" fontId="69" fillId="0" borderId="19" applyNumberFormat="0" applyFill="0" applyAlignment="0" applyProtection="0"/>
    <xf numFmtId="0" fontId="69" fillId="0" borderId="19" applyNumberFormat="0" applyFill="0" applyAlignment="0" applyProtection="0"/>
    <xf numFmtId="0" fontId="69" fillId="0" borderId="19" applyNumberFormat="0" applyFill="0" applyAlignment="0" applyProtection="0"/>
    <xf numFmtId="0" fontId="69" fillId="0" borderId="19" applyNumberFormat="0" applyFill="0" applyAlignment="0" applyProtection="0"/>
    <xf numFmtId="0" fontId="69" fillId="0" borderId="19" applyNumberFormat="0" applyFill="0" applyAlignment="0" applyProtection="0"/>
    <xf numFmtId="0" fontId="69" fillId="0" borderId="19" applyNumberFormat="0" applyFill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3" fillId="44" borderId="20" applyNumberFormat="0" applyAlignment="0" applyProtection="0"/>
    <xf numFmtId="0" fontId="73" fillId="44" borderId="20" applyNumberFormat="0" applyAlignment="0" applyProtection="0"/>
    <xf numFmtId="0" fontId="73" fillId="44" borderId="20" applyNumberFormat="0" applyAlignment="0" applyProtection="0"/>
    <xf numFmtId="0" fontId="73" fillId="44" borderId="20" applyNumberFormat="0" applyAlignment="0" applyProtection="0"/>
    <xf numFmtId="0" fontId="73" fillId="44" borderId="20" applyNumberFormat="0" applyAlignment="0" applyProtection="0"/>
    <xf numFmtId="0" fontId="73" fillId="44" borderId="20" applyNumberFormat="0" applyAlignment="0" applyProtection="0"/>
    <xf numFmtId="0" fontId="73" fillId="44" borderId="20" applyNumberFormat="0" applyAlignment="0" applyProtection="0"/>
    <xf numFmtId="0" fontId="73" fillId="44" borderId="20" applyNumberFormat="0" applyAlignment="0" applyProtection="0"/>
    <xf numFmtId="0" fontId="73" fillId="44" borderId="20" applyNumberFormat="0" applyAlignment="0" applyProtection="0"/>
    <xf numFmtId="0" fontId="73" fillId="44" borderId="20" applyNumberFormat="0" applyAlignment="0" applyProtection="0"/>
    <xf numFmtId="0" fontId="73" fillId="44" borderId="20" applyNumberFormat="0" applyAlignment="0" applyProtection="0"/>
    <xf numFmtId="0" fontId="73" fillId="44" borderId="20" applyNumberFormat="0" applyAlignment="0" applyProtection="0"/>
    <xf numFmtId="0" fontId="73" fillId="44" borderId="20" applyNumberFormat="0" applyAlignment="0" applyProtection="0"/>
    <xf numFmtId="0" fontId="73" fillId="44" borderId="20" applyNumberFormat="0" applyAlignment="0" applyProtection="0"/>
    <xf numFmtId="0" fontId="73" fillId="44" borderId="20" applyNumberFormat="0" applyAlignment="0" applyProtection="0"/>
    <xf numFmtId="0" fontId="73" fillId="44" borderId="20" applyNumberFormat="0" applyAlignment="0" applyProtection="0"/>
    <xf numFmtId="0" fontId="73" fillId="44" borderId="20" applyNumberFormat="0" applyAlignment="0" applyProtection="0"/>
    <xf numFmtId="0" fontId="73" fillId="44" borderId="20" applyNumberFormat="0" applyAlignment="0" applyProtection="0"/>
    <xf numFmtId="0" fontId="73" fillId="44" borderId="20" applyNumberFormat="0" applyAlignment="0" applyProtection="0"/>
    <xf numFmtId="0" fontId="73" fillId="44" borderId="20" applyNumberFormat="0" applyAlignment="0" applyProtection="0"/>
    <xf numFmtId="0" fontId="73" fillId="44" borderId="20" applyNumberFormat="0" applyAlignment="0" applyProtection="0"/>
    <xf numFmtId="0" fontId="73" fillId="44" borderId="20" applyNumberFormat="0" applyAlignment="0" applyProtection="0"/>
    <xf numFmtId="0" fontId="73" fillId="44" borderId="20" applyNumberFormat="0" applyAlignment="0" applyProtection="0"/>
    <xf numFmtId="0" fontId="73" fillId="44" borderId="20" applyNumberFormat="0" applyAlignment="0" applyProtection="0"/>
    <xf numFmtId="0" fontId="73" fillId="44" borderId="20" applyNumberFormat="0" applyAlignment="0" applyProtection="0"/>
    <xf numFmtId="0" fontId="73" fillId="44" borderId="20" applyNumberFormat="0" applyAlignment="0" applyProtection="0"/>
    <xf numFmtId="0" fontId="73" fillId="44" borderId="20" applyNumberFormat="0" applyAlignment="0" applyProtection="0"/>
    <xf numFmtId="0" fontId="73" fillId="44" borderId="20" applyNumberFormat="0" applyAlignment="0" applyProtection="0"/>
    <xf numFmtId="0" fontId="73" fillId="44" borderId="20" applyNumberFormat="0" applyAlignment="0" applyProtection="0"/>
    <xf numFmtId="0" fontId="73" fillId="44" borderId="20" applyNumberFormat="0" applyAlignment="0" applyProtection="0"/>
    <xf numFmtId="0" fontId="73" fillId="44" borderId="20" applyNumberFormat="0" applyAlignment="0" applyProtection="0"/>
    <xf numFmtId="0" fontId="73" fillId="44" borderId="20" applyNumberFormat="0" applyAlignment="0" applyProtection="0"/>
    <xf numFmtId="0" fontId="73" fillId="44" borderId="20" applyNumberFormat="0" applyAlignment="0" applyProtection="0"/>
    <xf numFmtId="0" fontId="73" fillId="44" borderId="20" applyNumberFormat="0" applyAlignment="0" applyProtection="0"/>
    <xf numFmtId="0" fontId="73" fillId="44" borderId="20" applyNumberFormat="0" applyAlignment="0" applyProtection="0"/>
    <xf numFmtId="0" fontId="73" fillId="44" borderId="20" applyNumberFormat="0" applyAlignment="0" applyProtection="0"/>
    <xf numFmtId="0" fontId="73" fillId="44" borderId="20" applyNumberFormat="0" applyAlignment="0" applyProtection="0"/>
    <xf numFmtId="0" fontId="73" fillId="44" borderId="20" applyNumberFormat="0" applyAlignment="0" applyProtection="0"/>
    <xf numFmtId="0" fontId="73" fillId="44" borderId="20" applyNumberFormat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180" fontId="84" fillId="0" borderId="0"/>
    <xf numFmtId="39" fontId="14" fillId="0" borderId="0" applyFill="0" applyBorder="0" applyAlignment="0" applyProtection="0"/>
    <xf numFmtId="0" fontId="25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0" fontId="10" fillId="0" borderId="0"/>
    <xf numFmtId="0" fontId="7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7" fillId="0" borderId="0"/>
    <xf numFmtId="0" fontId="4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0" fillId="0" borderId="0">
      <alignment horizontal="left" wrapText="1"/>
    </xf>
    <xf numFmtId="0" fontId="7" fillId="0" borderId="0"/>
    <xf numFmtId="0" fontId="10" fillId="0" borderId="0"/>
    <xf numFmtId="0" fontId="7" fillId="0" borderId="0"/>
    <xf numFmtId="0" fontId="25" fillId="0" borderId="0"/>
    <xf numFmtId="0" fontId="7" fillId="47" borderId="24" applyNumberFormat="0" applyFont="0" applyAlignment="0" applyProtection="0"/>
    <xf numFmtId="0" fontId="40" fillId="19" borderId="7" applyNumberFormat="0" applyFont="0" applyAlignment="0" applyProtection="0"/>
    <xf numFmtId="0" fontId="7" fillId="47" borderId="24" applyNumberFormat="0" applyFont="0" applyAlignment="0" applyProtection="0"/>
    <xf numFmtId="0" fontId="40" fillId="19" borderId="7" applyNumberFormat="0" applyFont="0" applyAlignment="0" applyProtection="0"/>
    <xf numFmtId="0" fontId="7" fillId="47" borderId="24" applyNumberFormat="0" applyFont="0" applyAlignment="0" applyProtection="0"/>
    <xf numFmtId="0" fontId="40" fillId="19" borderId="7" applyNumberFormat="0" applyFont="0" applyAlignment="0" applyProtection="0"/>
    <xf numFmtId="0" fontId="7" fillId="47" borderId="24" applyNumberFormat="0" applyFont="0" applyAlignment="0" applyProtection="0"/>
    <xf numFmtId="0" fontId="7" fillId="47" borderId="24" applyNumberFormat="0" applyFont="0" applyAlignment="0" applyProtection="0"/>
    <xf numFmtId="0" fontId="7" fillId="47" borderId="24" applyNumberFormat="0" applyFont="0" applyAlignment="0" applyProtection="0"/>
    <xf numFmtId="0" fontId="7" fillId="47" borderId="24" applyNumberFormat="0" applyFont="0" applyAlignment="0" applyProtection="0"/>
    <xf numFmtId="0" fontId="7" fillId="47" borderId="24" applyNumberFormat="0" applyFont="0" applyAlignment="0" applyProtection="0"/>
    <xf numFmtId="0" fontId="7" fillId="47" borderId="24" applyNumberFormat="0" applyFont="0" applyAlignment="0" applyProtection="0"/>
    <xf numFmtId="0" fontId="7" fillId="47" borderId="24" applyNumberFormat="0" applyFont="0" applyAlignment="0" applyProtection="0"/>
    <xf numFmtId="0" fontId="40" fillId="47" borderId="24" applyNumberFormat="0" applyFont="0" applyAlignment="0" applyProtection="0"/>
    <xf numFmtId="0" fontId="40" fillId="47" borderId="24" applyNumberFormat="0" applyFont="0" applyAlignment="0" applyProtection="0"/>
    <xf numFmtId="0" fontId="40" fillId="47" borderId="24" applyNumberFormat="0" applyFont="0" applyAlignment="0" applyProtection="0"/>
    <xf numFmtId="0" fontId="7" fillId="47" borderId="24" applyNumberFormat="0" applyFont="0" applyAlignment="0" applyProtection="0"/>
    <xf numFmtId="0" fontId="40" fillId="19" borderId="7" applyNumberFormat="0" applyFont="0" applyAlignment="0" applyProtection="0"/>
    <xf numFmtId="0" fontId="7" fillId="47" borderId="24" applyNumberFormat="0" applyFont="0" applyAlignment="0" applyProtection="0"/>
    <xf numFmtId="0" fontId="40" fillId="19" borderId="7" applyNumberFormat="0" applyFont="0" applyAlignment="0" applyProtection="0"/>
    <xf numFmtId="0" fontId="7" fillId="47" borderId="24" applyNumberFormat="0" applyFont="0" applyAlignment="0" applyProtection="0"/>
    <xf numFmtId="0" fontId="40" fillId="19" borderId="7" applyNumberFormat="0" applyFont="0" applyAlignment="0" applyProtection="0"/>
    <xf numFmtId="0" fontId="7" fillId="47" borderId="24" applyNumberFormat="0" applyFont="0" applyAlignment="0" applyProtection="0"/>
    <xf numFmtId="0" fontId="40" fillId="19" borderId="7" applyNumberFormat="0" applyFont="0" applyAlignment="0" applyProtection="0"/>
    <xf numFmtId="0" fontId="7" fillId="47" borderId="24" applyNumberFormat="0" applyFont="0" applyAlignment="0" applyProtection="0"/>
    <xf numFmtId="0" fontId="40" fillId="19" borderId="7" applyNumberFormat="0" applyFont="0" applyAlignment="0" applyProtection="0"/>
    <xf numFmtId="0" fontId="74" fillId="45" borderId="21" applyNumberFormat="0" applyAlignment="0" applyProtection="0"/>
    <xf numFmtId="0" fontId="74" fillId="45" borderId="21" applyNumberFormat="0" applyAlignment="0" applyProtection="0"/>
    <xf numFmtId="0" fontId="74" fillId="45" borderId="21" applyNumberFormat="0" applyAlignment="0" applyProtection="0"/>
    <xf numFmtId="0" fontId="74" fillId="45" borderId="21" applyNumberFormat="0" applyAlignment="0" applyProtection="0"/>
    <xf numFmtId="0" fontId="74" fillId="45" borderId="21" applyNumberFormat="0" applyAlignment="0" applyProtection="0"/>
    <xf numFmtId="0" fontId="74" fillId="45" borderId="21" applyNumberFormat="0" applyAlignment="0" applyProtection="0"/>
    <xf numFmtId="0" fontId="74" fillId="45" borderId="21" applyNumberFormat="0" applyAlignment="0" applyProtection="0"/>
    <xf numFmtId="0" fontId="74" fillId="45" borderId="21" applyNumberFormat="0" applyAlignment="0" applyProtection="0"/>
    <xf numFmtId="181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1" fontId="10" fillId="20" borderId="4"/>
    <xf numFmtId="42" fontId="10" fillId="17" borderId="0"/>
    <xf numFmtId="42" fontId="10" fillId="17" borderId="10">
      <alignment vertical="center"/>
    </xf>
    <xf numFmtId="10" fontId="10" fillId="17" borderId="0"/>
    <xf numFmtId="174" fontId="10" fillId="17" borderId="0"/>
    <xf numFmtId="42" fontId="10" fillId="17" borderId="12">
      <alignment horizontal="left"/>
    </xf>
    <xf numFmtId="175" fontId="10" fillId="0" borderId="0" applyFont="0" applyFill="0" applyAlignment="0">
      <alignment horizontal="right"/>
    </xf>
    <xf numFmtId="4" fontId="52" fillId="83" borderId="26" applyNumberFormat="0" applyProtection="0">
      <alignment vertical="center"/>
    </xf>
    <xf numFmtId="4" fontId="85" fillId="18" borderId="26" applyNumberFormat="0" applyProtection="0">
      <alignment vertical="center"/>
    </xf>
    <xf numFmtId="4" fontId="52" fillId="18" borderId="26" applyNumberFormat="0" applyProtection="0">
      <alignment horizontal="left" vertical="center" indent="1"/>
    </xf>
    <xf numFmtId="0" fontId="52" fillId="18" borderId="26" applyNumberFormat="0" applyProtection="0">
      <alignment horizontal="left" vertical="top" indent="1"/>
    </xf>
    <xf numFmtId="0" fontId="10" fillId="22" borderId="8" applyNumberFormat="0" applyProtection="0">
      <alignment horizontal="left" vertical="center" indent="1"/>
    </xf>
    <xf numFmtId="4" fontId="46" fillId="73" borderId="26" applyNumberFormat="0" applyProtection="0">
      <alignment horizontal="right" vertical="center"/>
    </xf>
    <xf numFmtId="4" fontId="46" fillId="79" borderId="26" applyNumberFormat="0" applyProtection="0">
      <alignment horizontal="right" vertical="center"/>
    </xf>
    <xf numFmtId="4" fontId="46" fillId="84" borderId="26" applyNumberFormat="0" applyProtection="0">
      <alignment horizontal="right" vertical="center"/>
    </xf>
    <xf numFmtId="4" fontId="46" fillId="81" borderId="26" applyNumberFormat="0" applyProtection="0">
      <alignment horizontal="right" vertical="center"/>
    </xf>
    <xf numFmtId="4" fontId="46" fillId="85" borderId="26" applyNumberFormat="0" applyProtection="0">
      <alignment horizontal="right" vertical="center"/>
    </xf>
    <xf numFmtId="4" fontId="46" fillId="86" borderId="26" applyNumberFormat="0" applyProtection="0">
      <alignment horizontal="right" vertical="center"/>
    </xf>
    <xf numFmtId="4" fontId="46" fillId="87" borderId="26" applyNumberFormat="0" applyProtection="0">
      <alignment horizontal="right" vertical="center"/>
    </xf>
    <xf numFmtId="4" fontId="46" fillId="88" borderId="26" applyNumberFormat="0" applyProtection="0">
      <alignment horizontal="right" vertical="center"/>
    </xf>
    <xf numFmtId="4" fontId="46" fillId="80" borderId="26" applyNumberFormat="0" applyProtection="0">
      <alignment horizontal="right" vertical="center"/>
    </xf>
    <xf numFmtId="4" fontId="52" fillId="89" borderId="27" applyNumberFormat="0" applyProtection="0">
      <alignment horizontal="left" vertical="center" indent="1"/>
    </xf>
    <xf numFmtId="4" fontId="46" fillId="90" borderId="0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4" fontId="46" fillId="33" borderId="8" applyNumberFormat="0" applyProtection="0">
      <alignment horizontal="left" vertical="center" indent="1"/>
    </xf>
    <xf numFmtId="4" fontId="46" fillId="35" borderId="8" applyNumberFormat="0" applyProtection="0">
      <alignment horizontal="left" vertical="center" indent="1"/>
    </xf>
    <xf numFmtId="0" fontId="10" fillId="35" borderId="8" applyNumberFormat="0" applyProtection="0">
      <alignment horizontal="left" vertical="center" indent="1"/>
    </xf>
    <xf numFmtId="0" fontId="10" fillId="35" borderId="8" applyNumberFormat="0" applyProtection="0">
      <alignment horizontal="left" vertical="center" indent="1"/>
    </xf>
    <xf numFmtId="0" fontId="10" fillId="36" borderId="8" applyNumberFormat="0" applyProtection="0">
      <alignment horizontal="left" vertical="center" indent="1"/>
    </xf>
    <xf numFmtId="0" fontId="10" fillId="36" borderId="8" applyNumberFormat="0" applyProtection="0">
      <alignment horizontal="left" vertical="center" indent="1"/>
    </xf>
    <xf numFmtId="0" fontId="10" fillId="13" borderId="8" applyNumberFormat="0" applyProtection="0">
      <alignment horizontal="left" vertical="center" indent="1"/>
    </xf>
    <xf numFmtId="0" fontId="10" fillId="13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0" fontId="10" fillId="37" borderId="3" applyNumberFormat="0">
      <protection locked="0"/>
    </xf>
    <xf numFmtId="4" fontId="46" fillId="38" borderId="26" applyNumberFormat="0" applyProtection="0">
      <alignment vertical="center"/>
    </xf>
    <xf numFmtId="4" fontId="51" fillId="38" borderId="26" applyNumberFormat="0" applyProtection="0">
      <alignment vertical="center"/>
    </xf>
    <xf numFmtId="4" fontId="46" fillId="38" borderId="26" applyNumberFormat="0" applyProtection="0">
      <alignment horizontal="left" vertical="center" indent="1"/>
    </xf>
    <xf numFmtId="0" fontId="46" fillId="38" borderId="26" applyNumberFormat="0" applyProtection="0">
      <alignment horizontal="left" vertical="top" indent="1"/>
    </xf>
    <xf numFmtId="4" fontId="46" fillId="90" borderId="26" applyNumberFormat="0" applyProtection="0">
      <alignment horizontal="right" vertical="center"/>
    </xf>
    <xf numFmtId="4" fontId="51" fillId="90" borderId="26" applyNumberFormat="0" applyProtection="0">
      <alignment horizontal="right" vertical="center"/>
    </xf>
    <xf numFmtId="0" fontId="10" fillId="22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4" fontId="86" fillId="91" borderId="0" applyNumberFormat="0" applyProtection="0">
      <alignment horizontal="left" vertical="center" indent="1"/>
    </xf>
    <xf numFmtId="4" fontId="55" fillId="90" borderId="26" applyNumberFormat="0" applyProtection="0">
      <alignment horizontal="right" vertical="center"/>
    </xf>
    <xf numFmtId="39" fontId="10" fillId="39" borderId="0"/>
    <xf numFmtId="169" fontId="10" fillId="0" borderId="0">
      <alignment horizontal="left" wrapText="1"/>
    </xf>
    <xf numFmtId="168" fontId="10" fillId="0" borderId="0">
      <alignment horizontal="left" wrapText="1"/>
    </xf>
    <xf numFmtId="0" fontId="87" fillId="0" borderId="0"/>
    <xf numFmtId="0" fontId="10" fillId="0" borderId="0" applyNumberFormat="0" applyBorder="0" applyAlignment="0"/>
    <xf numFmtId="0" fontId="88" fillId="0" borderId="0" applyFill="0" applyBorder="0" applyProtection="0">
      <alignment horizontal="left" vertical="top"/>
    </xf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94" fillId="92" borderId="28" applyNumberFormat="0" applyAlignment="0" applyProtection="0">
      <alignment horizontal="left" vertical="center" indent="1"/>
    </xf>
    <xf numFmtId="182" fontId="95" fillId="0" borderId="29" applyNumberFormat="0" applyProtection="0">
      <alignment horizontal="right" vertical="center"/>
    </xf>
    <xf numFmtId="182" fontId="94" fillId="0" borderId="30" applyNumberFormat="0" applyProtection="0">
      <alignment horizontal="right" vertical="center"/>
    </xf>
    <xf numFmtId="182" fontId="95" fillId="93" borderId="28" applyNumberFormat="0" applyAlignment="0" applyProtection="0">
      <alignment horizontal="left" vertical="center" indent="1"/>
    </xf>
    <xf numFmtId="0" fontId="96" fillId="94" borderId="30" applyNumberFormat="0" applyAlignment="0">
      <alignment horizontal="left" vertical="center" indent="1"/>
      <protection locked="0"/>
    </xf>
    <xf numFmtId="0" fontId="96" fillId="95" borderId="30" applyNumberFormat="0" applyAlignment="0" applyProtection="0">
      <alignment horizontal="left" vertical="center" indent="1"/>
    </xf>
    <xf numFmtId="182" fontId="95" fillId="96" borderId="29" applyNumberFormat="0" applyBorder="0">
      <alignment horizontal="right" vertical="center"/>
      <protection locked="0"/>
    </xf>
    <xf numFmtId="0" fontId="96" fillId="94" borderId="30" applyNumberFormat="0" applyAlignment="0">
      <alignment horizontal="left" vertical="center" indent="1"/>
      <protection locked="0"/>
    </xf>
    <xf numFmtId="182" fontId="94" fillId="95" borderId="30" applyNumberFormat="0" applyProtection="0">
      <alignment horizontal="right" vertical="center"/>
    </xf>
    <xf numFmtId="182" fontId="94" fillId="96" borderId="30" applyNumberFormat="0" applyBorder="0">
      <alignment horizontal="right" vertical="center"/>
      <protection locked="0"/>
    </xf>
    <xf numFmtId="182" fontId="97" fillId="97" borderId="31" applyNumberFormat="0" applyBorder="0" applyAlignment="0" applyProtection="0">
      <alignment horizontal="right" vertical="center" indent="1"/>
    </xf>
    <xf numFmtId="182" fontId="98" fillId="98" borderId="31" applyNumberFormat="0" applyBorder="0" applyAlignment="0" applyProtection="0">
      <alignment horizontal="right" vertical="center" indent="1"/>
    </xf>
    <xf numFmtId="182" fontId="98" fillId="99" borderId="31" applyNumberFormat="0" applyBorder="0" applyAlignment="0" applyProtection="0">
      <alignment horizontal="right" vertical="center" indent="1"/>
    </xf>
    <xf numFmtId="182" fontId="99" fillId="100" borderId="31" applyNumberFormat="0" applyBorder="0" applyAlignment="0" applyProtection="0">
      <alignment horizontal="right" vertical="center" indent="1"/>
    </xf>
    <xf numFmtId="182" fontId="99" fillId="101" borderId="31" applyNumberFormat="0" applyBorder="0" applyAlignment="0" applyProtection="0">
      <alignment horizontal="right" vertical="center" indent="1"/>
    </xf>
    <xf numFmtId="182" fontId="99" fillId="102" borderId="31" applyNumberFormat="0" applyBorder="0" applyAlignment="0" applyProtection="0">
      <alignment horizontal="right" vertical="center" indent="1"/>
    </xf>
    <xf numFmtId="182" fontId="100" fillId="103" borderId="31" applyNumberFormat="0" applyBorder="0" applyAlignment="0" applyProtection="0">
      <alignment horizontal="right" vertical="center" indent="1"/>
    </xf>
    <xf numFmtId="182" fontId="100" fillId="104" borderId="31" applyNumberFormat="0" applyBorder="0" applyAlignment="0" applyProtection="0">
      <alignment horizontal="right" vertical="center" indent="1"/>
    </xf>
    <xf numFmtId="182" fontId="100" fillId="105" borderId="31" applyNumberFormat="0" applyBorder="0" applyAlignment="0" applyProtection="0">
      <alignment horizontal="right" vertical="center" indent="1"/>
    </xf>
    <xf numFmtId="0" fontId="101" fillId="0" borderId="28" applyNumberFormat="0" applyFont="0" applyFill="0" applyAlignment="0" applyProtection="0"/>
    <xf numFmtId="182" fontId="102" fillId="93" borderId="0" applyNumberFormat="0" applyAlignment="0" applyProtection="0">
      <alignment horizontal="left" vertical="center" indent="1"/>
    </xf>
    <xf numFmtId="0" fontId="101" fillId="0" borderId="32" applyNumberFormat="0" applyFont="0" applyFill="0" applyAlignment="0" applyProtection="0"/>
    <xf numFmtId="182" fontId="95" fillId="0" borderId="29" applyNumberFormat="0" applyFill="0" applyBorder="0" applyAlignment="0" applyProtection="0">
      <alignment horizontal="right" vertical="center"/>
    </xf>
    <xf numFmtId="182" fontId="95" fillId="93" borderId="28" applyNumberFormat="0" applyAlignment="0" applyProtection="0">
      <alignment horizontal="left" vertical="center" indent="1"/>
    </xf>
    <xf numFmtId="0" fontId="94" fillId="92" borderId="30" applyNumberFormat="0" applyAlignment="0" applyProtection="0">
      <alignment horizontal="left" vertical="center" indent="1"/>
    </xf>
    <xf numFmtId="0" fontId="96" fillId="106" borderId="28" applyNumberFormat="0" applyAlignment="0" applyProtection="0">
      <alignment horizontal="left" vertical="center" indent="1"/>
    </xf>
    <xf numFmtId="0" fontId="96" fillId="107" borderId="28" applyNumberFormat="0" applyAlignment="0" applyProtection="0">
      <alignment horizontal="left" vertical="center" indent="1"/>
    </xf>
    <xf numFmtId="0" fontId="96" fillId="108" borderId="28" applyNumberFormat="0" applyAlignment="0" applyProtection="0">
      <alignment horizontal="left" vertical="center" indent="1"/>
    </xf>
    <xf numFmtId="0" fontId="96" fillId="96" borderId="28" applyNumberFormat="0" applyAlignment="0" applyProtection="0">
      <alignment horizontal="left" vertical="center" indent="1"/>
    </xf>
    <xf numFmtId="0" fontId="96" fillId="95" borderId="30" applyNumberFormat="0" applyAlignment="0" applyProtection="0">
      <alignment horizontal="left" vertical="center" indent="1"/>
    </xf>
    <xf numFmtId="0" fontId="103" fillId="0" borderId="33" applyNumberFormat="0" applyFill="0" applyBorder="0" applyAlignment="0" applyProtection="0"/>
    <xf numFmtId="0" fontId="104" fillId="0" borderId="33" applyNumberFormat="0" applyBorder="0" applyAlignment="0" applyProtection="0"/>
    <xf numFmtId="0" fontId="103" fillId="94" borderId="30" applyNumberFormat="0" applyAlignment="0">
      <alignment horizontal="left" vertical="center" indent="1"/>
      <protection locked="0"/>
    </xf>
    <xf numFmtId="0" fontId="103" fillId="94" borderId="30" applyNumberFormat="0" applyAlignment="0">
      <alignment horizontal="left" vertical="center" indent="1"/>
      <protection locked="0"/>
    </xf>
    <xf numFmtId="0" fontId="103" fillId="95" borderId="30" applyNumberFormat="0" applyAlignment="0" applyProtection="0">
      <alignment horizontal="left" vertical="center" indent="1"/>
    </xf>
    <xf numFmtId="182" fontId="105" fillId="95" borderId="30" applyNumberFormat="0" applyProtection="0">
      <alignment horizontal="right" vertical="center"/>
    </xf>
    <xf numFmtId="182" fontId="106" fillId="96" borderId="29" applyNumberFormat="0" applyBorder="0">
      <alignment horizontal="right" vertical="center"/>
      <protection locked="0"/>
    </xf>
    <xf numFmtId="182" fontId="105" fillId="96" borderId="30" applyNumberFormat="0" applyBorder="0">
      <alignment horizontal="right" vertical="center"/>
      <protection locked="0"/>
    </xf>
    <xf numFmtId="182" fontId="95" fillId="0" borderId="29" applyNumberFormat="0" applyFill="0" applyBorder="0" applyAlignment="0" applyProtection="0">
      <alignment horizontal="right" vertical="center"/>
    </xf>
    <xf numFmtId="0" fontId="1" fillId="0" borderId="0"/>
  </cellStyleXfs>
  <cellXfs count="128">
    <xf numFmtId="0" fontId="0" fillId="0" borderId="0" xfId="0" applyNumberFormat="1" applyAlignment="1"/>
    <xf numFmtId="0" fontId="11" fillId="0" borderId="0" xfId="0" applyNumberFormat="1" applyFont="1" applyFill="1" applyAlignment="1"/>
    <xf numFmtId="0" fontId="12" fillId="0" borderId="0" xfId="0" applyNumberFormat="1" applyFont="1" applyFill="1" applyAlignment="1">
      <alignment horizontal="right"/>
    </xf>
    <xf numFmtId="0" fontId="13" fillId="0" borderId="0" xfId="0" applyNumberFormat="1" applyFont="1" applyFill="1" applyAlignment="1"/>
    <xf numFmtId="0" fontId="12" fillId="0" borderId="16" xfId="0" quotePrefix="1" applyNumberFormat="1" applyFont="1" applyFill="1" applyBorder="1" applyAlignment="1">
      <alignment horizontal="right"/>
    </xf>
    <xf numFmtId="0" fontId="12" fillId="0" borderId="0" xfId="0" applyNumberFormat="1" applyFont="1" applyFill="1" applyAlignment="1"/>
    <xf numFmtId="0" fontId="12" fillId="0" borderId="0" xfId="0" applyNumberFormat="1" applyFont="1" applyFill="1" applyAlignment="1" applyProtection="1">
      <alignment horizontal="centerContinuous"/>
      <protection locked="0"/>
    </xf>
    <xf numFmtId="0" fontId="12" fillId="0" borderId="0" xfId="0" applyNumberFormat="1" applyFont="1" applyFill="1" applyAlignment="1">
      <alignment horizontal="centerContinuous"/>
    </xf>
    <xf numFmtId="3" fontId="12" fillId="0" borderId="0" xfId="47" applyNumberFormat="1" applyFont="1" applyFill="1" applyAlignment="1">
      <alignment horizontal="centerContinuous"/>
    </xf>
    <xf numFmtId="3" fontId="12" fillId="0" borderId="0" xfId="47" applyNumberFormat="1" applyFont="1" applyFill="1"/>
    <xf numFmtId="0" fontId="12" fillId="0" borderId="0" xfId="0" applyNumberFormat="1" applyFont="1" applyFill="1" applyAlignment="1" applyProtection="1">
      <alignment horizontal="center"/>
      <protection locked="0"/>
    </xf>
    <xf numFmtId="0" fontId="12" fillId="0" borderId="11" xfId="0" applyNumberFormat="1" applyFont="1" applyFill="1" applyBorder="1" applyAlignment="1" applyProtection="1">
      <alignment horizontal="center"/>
      <protection locked="0"/>
    </xf>
    <xf numFmtId="0" fontId="12" fillId="0" borderId="11" xfId="0" applyNumberFormat="1" applyFont="1" applyFill="1" applyBorder="1" applyAlignment="1" applyProtection="1">
      <protection locked="0"/>
    </xf>
    <xf numFmtId="3" fontId="12" fillId="0" borderId="11" xfId="47" applyNumberFormat="1" applyFont="1" applyFill="1" applyBorder="1" applyAlignment="1">
      <alignment horizontal="center"/>
    </xf>
    <xf numFmtId="3" fontId="11" fillId="0" borderId="0" xfId="47" applyNumberFormat="1" applyFont="1" applyFill="1"/>
    <xf numFmtId="0" fontId="11" fillId="0" borderId="0" xfId="0" applyNumberFormat="1" applyFont="1" applyFill="1" applyAlignment="1">
      <alignment horizontal="center"/>
    </xf>
    <xf numFmtId="164" fontId="11" fillId="0" borderId="0" xfId="0" applyNumberFormat="1" applyFont="1" applyFill="1" applyAlignment="1">
      <alignment horizontal="left"/>
    </xf>
    <xf numFmtId="0" fontId="11" fillId="0" borderId="0" xfId="0" applyNumberFormat="1" applyFont="1" applyFill="1" applyAlignment="1">
      <alignment horizontal="left"/>
    </xf>
    <xf numFmtId="0" fontId="11" fillId="0" borderId="0" xfId="0" applyNumberFormat="1" applyFont="1" applyFill="1" applyAlignment="1">
      <alignment vertical="top"/>
    </xf>
    <xf numFmtId="0" fontId="62" fillId="0" borderId="0" xfId="0" applyNumberFormat="1" applyFont="1" applyFill="1" applyAlignment="1"/>
    <xf numFmtId="41" fontId="11" fillId="0" borderId="0" xfId="393" applyFont="1" applyFill="1"/>
    <xf numFmtId="41" fontId="11" fillId="0" borderId="0" xfId="393" applyFont="1" applyFill="1" applyBorder="1" applyProtection="1">
      <protection locked="0"/>
    </xf>
    <xf numFmtId="41" fontId="11" fillId="0" borderId="0" xfId="393" applyFont="1" applyFill="1" applyAlignment="1"/>
    <xf numFmtId="41" fontId="11" fillId="0" borderId="0" xfId="393" applyFont="1" applyFill="1" applyBorder="1"/>
    <xf numFmtId="41" fontId="11" fillId="0" borderId="0" xfId="393" applyFont="1" applyFill="1" applyBorder="1" applyAlignment="1" applyProtection="1">
      <alignment vertical="top"/>
      <protection locked="0"/>
    </xf>
    <xf numFmtId="41" fontId="11" fillId="0" borderId="11" xfId="393" applyFont="1" applyFill="1" applyBorder="1"/>
    <xf numFmtId="0" fontId="62" fillId="0" borderId="0" xfId="0" applyNumberFormat="1" applyFont="1" applyFill="1" applyAlignment="1" applyProtection="1">
      <protection locked="0"/>
    </xf>
    <xf numFmtId="41" fontId="11" fillId="0" borderId="0" xfId="393" applyFont="1" applyFill="1" applyProtection="1">
      <protection locked="0"/>
    </xf>
    <xf numFmtId="41" fontId="11" fillId="0" borderId="11" xfId="393" applyFont="1" applyFill="1" applyBorder="1" applyProtection="1">
      <protection locked="0"/>
    </xf>
    <xf numFmtId="41" fontId="12" fillId="0" borderId="10" xfId="393" applyFont="1" applyFill="1" applyBorder="1"/>
    <xf numFmtId="41" fontId="91" fillId="0" borderId="0" xfId="0" applyNumberFormat="1" applyFont="1" applyAlignment="1"/>
    <xf numFmtId="0" fontId="92" fillId="0" borderId="0" xfId="0" applyNumberFormat="1" applyFont="1" applyAlignment="1"/>
    <xf numFmtId="0" fontId="2" fillId="0" borderId="0" xfId="1325" applyFill="1"/>
    <xf numFmtId="0" fontId="64" fillId="0" borderId="0" xfId="1326" applyFont="1" applyFill="1"/>
    <xf numFmtId="0" fontId="0" fillId="0" borderId="0" xfId="1326" applyFont="1" applyFill="1"/>
    <xf numFmtId="0" fontId="0" fillId="0" borderId="0" xfId="1326" applyFont="1" applyFill="1" applyAlignment="1">
      <alignment horizontal="right"/>
    </xf>
    <xf numFmtId="43" fontId="0" fillId="0" borderId="0" xfId="1327" applyFont="1" applyFill="1"/>
    <xf numFmtId="0" fontId="2" fillId="0" borderId="0" xfId="1326" applyFill="1" applyAlignment="1">
      <alignment horizontal="right"/>
    </xf>
    <xf numFmtId="43" fontId="0" fillId="0" borderId="11" xfId="1327" applyFont="1" applyFill="1" applyBorder="1"/>
    <xf numFmtId="0" fontId="64" fillId="0" borderId="0" xfId="1326" applyFont="1" applyFill="1" applyAlignment="1">
      <alignment horizontal="right"/>
    </xf>
    <xf numFmtId="43" fontId="64" fillId="0" borderId="0" xfId="1327" applyFont="1" applyFill="1"/>
    <xf numFmtId="0" fontId="64" fillId="0" borderId="3" xfId="1326" applyFont="1" applyFill="1" applyBorder="1" applyAlignment="1">
      <alignment horizontal="center" vertical="center" wrapText="1"/>
    </xf>
    <xf numFmtId="0" fontId="90" fillId="0" borderId="3" xfId="1326" applyFont="1" applyFill="1" applyBorder="1" applyAlignment="1">
      <alignment horizontal="left"/>
    </xf>
    <xf numFmtId="0" fontId="90" fillId="0" borderId="0" xfId="1325" applyFont="1" applyFill="1"/>
    <xf numFmtId="0" fontId="64" fillId="0" borderId="3" xfId="105" applyFont="1" applyFill="1" applyBorder="1" applyAlignment="1">
      <alignment horizontal="center" vertical="center" wrapText="1"/>
    </xf>
    <xf numFmtId="9" fontId="64" fillId="0" borderId="3" xfId="105" applyNumberFormat="1" applyFont="1" applyFill="1" applyBorder="1" applyAlignment="1">
      <alignment horizontal="center" vertical="center" wrapText="1"/>
    </xf>
    <xf numFmtId="168" fontId="0" fillId="0" borderId="0" xfId="0" applyFill="1" applyAlignment="1"/>
    <xf numFmtId="168" fontId="0" fillId="0" borderId="3" xfId="0" applyFill="1" applyBorder="1" applyAlignment="1"/>
    <xf numFmtId="165" fontId="0" fillId="0" borderId="3" xfId="47" applyNumberFormat="1" applyFont="1" applyFill="1" applyBorder="1"/>
    <xf numFmtId="168" fontId="89" fillId="0" borderId="3" xfId="0" applyFont="1" applyFill="1" applyBorder="1" applyAlignment="1"/>
    <xf numFmtId="168" fontId="78" fillId="0" borderId="0" xfId="0" applyFont="1" applyFill="1" applyAlignment="1"/>
    <xf numFmtId="165" fontId="90" fillId="0" borderId="3" xfId="47" applyNumberFormat="1" applyFont="1" applyFill="1" applyBorder="1"/>
    <xf numFmtId="168" fontId="90" fillId="0" borderId="0" xfId="0" applyFont="1" applyFill="1" applyAlignment="1"/>
    <xf numFmtId="0" fontId="61" fillId="0" borderId="0" xfId="105" applyFill="1" applyBorder="1"/>
    <xf numFmtId="41" fontId="0" fillId="0" borderId="0" xfId="393" applyFont="1" applyFill="1"/>
    <xf numFmtId="0" fontId="61" fillId="0" borderId="0" xfId="105" applyFill="1"/>
    <xf numFmtId="168" fontId="0" fillId="0" borderId="0" xfId="0" applyFill="1" applyAlignment="1">
      <alignment horizontal="right"/>
    </xf>
    <xf numFmtId="0" fontId="61" fillId="0" borderId="10" xfId="105" applyFill="1" applyBorder="1"/>
    <xf numFmtId="41" fontId="89" fillId="0" borderId="10" xfId="393" applyFont="1" applyFill="1" applyBorder="1"/>
    <xf numFmtId="41" fontId="0" fillId="0" borderId="10" xfId="393" applyFont="1" applyFill="1" applyBorder="1"/>
    <xf numFmtId="41" fontId="0" fillId="0" borderId="0" xfId="393" applyFont="1" applyFill="1" applyBorder="1"/>
    <xf numFmtId="43" fontId="0" fillId="0" borderId="0" xfId="47" applyFont="1" applyFill="1" applyBorder="1"/>
    <xf numFmtId="10" fontId="0" fillId="0" borderId="0" xfId="1330" applyNumberFormat="1" applyFont="1" applyFill="1" applyBorder="1"/>
    <xf numFmtId="41" fontId="0" fillId="0" borderId="11" xfId="393" applyFont="1" applyFill="1" applyBorder="1"/>
    <xf numFmtId="183" fontId="95" fillId="0" borderId="29" xfId="1332" applyNumberFormat="1">
      <alignment horizontal="right" vertical="center"/>
    </xf>
    <xf numFmtId="0" fontId="94" fillId="92" borderId="28" xfId="1331" applyNumberFormat="1" applyBorder="1" applyAlignment="1"/>
    <xf numFmtId="0" fontId="94" fillId="92" borderId="34" xfId="1355" applyNumberFormat="1" applyBorder="1" applyAlignment="1"/>
    <xf numFmtId="183" fontId="94" fillId="0" borderId="34" xfId="1333" applyNumberFormat="1" applyBorder="1">
      <alignment horizontal="right" vertical="center"/>
    </xf>
    <xf numFmtId="183" fontId="94" fillId="0" borderId="37" xfId="1333" applyNumberFormat="1" applyBorder="1">
      <alignment horizontal="right" vertical="center"/>
    </xf>
    <xf numFmtId="183" fontId="94" fillId="0" borderId="38" xfId="1333" applyNumberFormat="1" applyBorder="1">
      <alignment horizontal="right" vertical="center"/>
    </xf>
    <xf numFmtId="0" fontId="94" fillId="92" borderId="38" xfId="1355" applyNumberFormat="1" applyBorder="1" applyAlignment="1"/>
    <xf numFmtId="0" fontId="94" fillId="92" borderId="28" xfId="1331" quotePrefix="1" applyNumberFormat="1" applyBorder="1" applyAlignment="1"/>
    <xf numFmtId="0" fontId="95" fillId="93" borderId="28" xfId="1354" quotePrefix="1" applyNumberFormat="1" applyBorder="1" applyAlignment="1"/>
    <xf numFmtId="0" fontId="94" fillId="92" borderId="36" xfId="1355" quotePrefix="1" applyNumberFormat="1" applyBorder="1" applyAlignment="1"/>
    <xf numFmtId="0" fontId="94" fillId="92" borderId="28" xfId="1331" quotePrefix="1" applyNumberFormat="1" applyAlignment="1"/>
    <xf numFmtId="0" fontId="95" fillId="93" borderId="28" xfId="1354" quotePrefix="1" applyNumberFormat="1" applyAlignment="1"/>
    <xf numFmtId="0" fontId="94" fillId="92" borderId="37" xfId="1355" quotePrefix="1" applyNumberFormat="1" applyBorder="1" applyAlignment="1"/>
    <xf numFmtId="0" fontId="95" fillId="93" borderId="28" xfId="1354" quotePrefix="1" applyNumberFormat="1" applyBorder="1" applyAlignment="1">
      <alignment horizontal="right"/>
    </xf>
    <xf numFmtId="0" fontId="94" fillId="92" borderId="38" xfId="1355" quotePrefix="1" applyNumberFormat="1" applyBorder="1" applyAlignment="1">
      <alignment horizontal="right"/>
    </xf>
    <xf numFmtId="0" fontId="94" fillId="92" borderId="35" xfId="1355" quotePrefix="1" applyNumberFormat="1" applyBorder="1" applyAlignment="1"/>
    <xf numFmtId="165" fontId="0" fillId="0" borderId="3" xfId="1327" applyNumberFormat="1" applyFont="1" applyFill="1" applyBorder="1"/>
    <xf numFmtId="168" fontId="0" fillId="0" borderId="3" xfId="0" applyBorder="1" applyAlignment="1"/>
    <xf numFmtId="8" fontId="90" fillId="0" borderId="3" xfId="1326" applyNumberFormat="1" applyFont="1" applyFill="1" applyBorder="1"/>
    <xf numFmtId="165" fontId="90" fillId="0" borderId="3" xfId="1327" applyNumberFormat="1" applyFont="1" applyFill="1" applyBorder="1"/>
    <xf numFmtId="165" fontId="90" fillId="109" borderId="3" xfId="1327" applyNumberFormat="1" applyFont="1" applyFill="1" applyBorder="1"/>
    <xf numFmtId="41" fontId="0" fillId="110" borderId="10" xfId="393" applyFont="1" applyFill="1" applyBorder="1"/>
    <xf numFmtId="0" fontId="36" fillId="0" borderId="0" xfId="0" applyNumberFormat="1" applyFont="1" applyAlignment="1">
      <alignment horizontal="right"/>
    </xf>
    <xf numFmtId="0" fontId="64" fillId="0" borderId="39" xfId="105" applyFont="1" applyFill="1" applyBorder="1"/>
    <xf numFmtId="168" fontId="0" fillId="0" borderId="40" xfId="0" applyFill="1" applyBorder="1" applyAlignment="1"/>
    <xf numFmtId="168" fontId="0" fillId="0" borderId="41" xfId="0" applyFill="1" applyBorder="1" applyAlignment="1"/>
    <xf numFmtId="0" fontId="61" fillId="0" borderId="42" xfId="105" applyFill="1" applyBorder="1"/>
    <xf numFmtId="168" fontId="0" fillId="0" borderId="43" xfId="0" applyFill="1" applyBorder="1" applyAlignment="1"/>
    <xf numFmtId="0" fontId="0" fillId="0" borderId="42" xfId="105" applyFont="1" applyFill="1" applyBorder="1"/>
    <xf numFmtId="9" fontId="0" fillId="0" borderId="43" xfId="1330" applyFont="1" applyFill="1" applyBorder="1"/>
    <xf numFmtId="8" fontId="61" fillId="0" borderId="42" xfId="105" applyNumberFormat="1" applyFill="1" applyBorder="1"/>
    <xf numFmtId="10" fontId="0" fillId="0" borderId="43" xfId="1330" applyNumberFormat="1" applyFont="1" applyFill="1" applyBorder="1"/>
    <xf numFmtId="0" fontId="61" fillId="0" borderId="44" xfId="105" applyFill="1" applyBorder="1" applyAlignment="1">
      <alignment horizontal="center"/>
    </xf>
    <xf numFmtId="41" fontId="0" fillId="110" borderId="45" xfId="393" applyFont="1" applyFill="1" applyBorder="1"/>
    <xf numFmtId="10" fontId="0" fillId="0" borderId="46" xfId="1330" applyNumberFormat="1" applyFont="1" applyFill="1" applyBorder="1"/>
    <xf numFmtId="0" fontId="107" fillId="0" borderId="0" xfId="105" applyFont="1"/>
    <xf numFmtId="168" fontId="0" fillId="0" borderId="0" xfId="0" applyAlignment="1">
      <alignment wrapText="1"/>
    </xf>
    <xf numFmtId="168" fontId="108" fillId="0" borderId="0" xfId="0" applyFont="1" applyAlignment="1"/>
    <xf numFmtId="168" fontId="0" fillId="0" borderId="0" xfId="0" applyAlignment="1"/>
    <xf numFmtId="168" fontId="16" fillId="0" borderId="11" xfId="0" applyFont="1" applyBorder="1" applyAlignment="1">
      <alignment horizontal="center" vertical="center"/>
    </xf>
    <xf numFmtId="168" fontId="16" fillId="0" borderId="11" xfId="0" applyFont="1" applyBorder="1" applyAlignment="1">
      <alignment horizontal="center" vertical="center" wrapText="1"/>
    </xf>
    <xf numFmtId="168" fontId="0" fillId="0" borderId="0" xfId="0" applyAlignment="1">
      <alignment horizontal="left"/>
    </xf>
    <xf numFmtId="184" fontId="0" fillId="0" borderId="0" xfId="1023" applyNumberFormat="1" applyFont="1" applyAlignment="1">
      <alignment wrapText="1"/>
    </xf>
    <xf numFmtId="165" fontId="0" fillId="0" borderId="11" xfId="47" applyNumberFormat="1" applyFont="1" applyBorder="1" applyAlignment="1">
      <alignment wrapText="1"/>
    </xf>
    <xf numFmtId="184" fontId="0" fillId="0" borderId="10" xfId="47" applyNumberFormat="1" applyFont="1" applyBorder="1" applyAlignment="1">
      <alignment wrapText="1"/>
    </xf>
    <xf numFmtId="0" fontId="16" fillId="0" borderId="0" xfId="0" applyNumberFormat="1" applyFont="1" applyAlignment="1">
      <alignment horizontal="center"/>
    </xf>
    <xf numFmtId="0" fontId="16" fillId="0" borderId="11" xfId="0" applyNumberFormat="1" applyFont="1" applyBorder="1" applyAlignment="1">
      <alignment horizontal="center"/>
    </xf>
    <xf numFmtId="17" fontId="0" fillId="0" borderId="0" xfId="0" applyNumberFormat="1" applyAlignment="1">
      <alignment horizontal="left"/>
    </xf>
    <xf numFmtId="165" fontId="16" fillId="0" borderId="0" xfId="47" applyNumberFormat="1" applyFont="1" applyBorder="1" applyAlignment="1">
      <alignment horizontal="center"/>
    </xf>
    <xf numFmtId="184" fontId="10" fillId="0" borderId="0" xfId="1023" applyNumberFormat="1" applyFont="1" applyBorder="1" applyAlignment="1">
      <alignment horizontal="center"/>
    </xf>
    <xf numFmtId="165" fontId="0" fillId="0" borderId="0" xfId="47" applyNumberFormat="1" applyFont="1" applyAlignment="1"/>
    <xf numFmtId="184" fontId="0" fillId="0" borderId="10" xfId="1023" applyNumberFormat="1" applyFont="1" applyBorder="1" applyAlignment="1"/>
    <xf numFmtId="9" fontId="0" fillId="0" borderId="0" xfId="0" applyNumberFormat="1" applyAlignment="1">
      <alignment horizontal="left"/>
    </xf>
    <xf numFmtId="0" fontId="16" fillId="0" borderId="0" xfId="0" quotePrefix="1" applyNumberFormat="1" applyFont="1" applyAlignment="1"/>
    <xf numFmtId="8" fontId="78" fillId="0" borderId="42" xfId="105" applyNumberFormat="1" applyFont="1" applyFill="1" applyBorder="1"/>
    <xf numFmtId="41" fontId="78" fillId="0" borderId="0" xfId="1006" applyFont="1" applyFill="1" applyBorder="1"/>
    <xf numFmtId="10" fontId="78" fillId="0" borderId="43" xfId="310" applyNumberFormat="1" applyFont="1" applyFill="1" applyBorder="1"/>
    <xf numFmtId="168" fontId="89" fillId="0" borderId="0" xfId="0" applyFont="1" applyFill="1" applyAlignment="1"/>
    <xf numFmtId="44" fontId="78" fillId="0" borderId="0" xfId="1023" applyFont="1" applyFill="1" applyAlignment="1"/>
    <xf numFmtId="41" fontId="91" fillId="0" borderId="0" xfId="393" applyFont="1" applyFill="1" applyBorder="1"/>
    <xf numFmtId="10" fontId="91" fillId="0" borderId="43" xfId="1330" applyNumberFormat="1" applyFont="1" applyFill="1" applyBorder="1"/>
    <xf numFmtId="168" fontId="78" fillId="0" borderId="0" xfId="0" applyFont="1" applyFill="1" applyAlignment="1">
      <alignment horizontal="center"/>
    </xf>
    <xf numFmtId="0" fontId="12" fillId="0" borderId="0" xfId="0" applyNumberFormat="1" applyFont="1" applyFill="1" applyAlignment="1">
      <alignment horizontal="center"/>
    </xf>
    <xf numFmtId="0" fontId="12" fillId="0" borderId="0" xfId="0" applyNumberFormat="1" applyFont="1" applyFill="1" applyAlignment="1" applyProtection="1">
      <alignment horizontal="center"/>
      <protection locked="0"/>
    </xf>
  </cellXfs>
  <cellStyles count="1371">
    <cellStyle name="_4.06E Pass Throughs" xfId="1"/>
    <cellStyle name="_4.06E Pass Throughs 2" xfId="252"/>
    <cellStyle name="_4.06E Pass Throughs 3" xfId="399"/>
    <cellStyle name="_4.13E Montana Energy Tax" xfId="2"/>
    <cellStyle name="_4.13E Montana Energy Tax 2" xfId="253"/>
    <cellStyle name="_4.13E Montana Energy Tax 3" xfId="400"/>
    <cellStyle name="_Book1" xfId="3"/>
    <cellStyle name="_Book1 (2)" xfId="4"/>
    <cellStyle name="_Book1 (2) 2" xfId="255"/>
    <cellStyle name="_Book1 (2) 3" xfId="401"/>
    <cellStyle name="_Book1 2" xfId="254"/>
    <cellStyle name="_Book1 3" xfId="402"/>
    <cellStyle name="_Book2" xfId="5"/>
    <cellStyle name="_Book2 2" xfId="256"/>
    <cellStyle name="_Book2 3" xfId="403"/>
    <cellStyle name="_Chelan Debt Forecast 12.19.05" xfId="6"/>
    <cellStyle name="_Chelan Debt Forecast 12.19.05 2" xfId="257"/>
    <cellStyle name="_Chelan Debt Forecast 12.19.05 3" xfId="404"/>
    <cellStyle name="_Costs not in AURORA 06GRC" xfId="7"/>
    <cellStyle name="_Costs not in AURORA 06GRC 2" xfId="258"/>
    <cellStyle name="_Costs not in AURORA 06GRC 3" xfId="405"/>
    <cellStyle name="_Costs not in AURORA 2006GRC 6.15.06" xfId="8"/>
    <cellStyle name="_Costs not in AURORA 2006GRC 6.15.06 2" xfId="259"/>
    <cellStyle name="_Costs not in AURORA 2006GRC 6.15.06 3" xfId="406"/>
    <cellStyle name="_Costs not in AURORA 2007 Rate Case" xfId="9"/>
    <cellStyle name="_Costs not in AURORA 2007 Rate Case 2" xfId="260"/>
    <cellStyle name="_Costs not in AURORA 2007 Rate Case 3" xfId="407"/>
    <cellStyle name="_Costs not in KWI3000 '06Budget" xfId="10"/>
    <cellStyle name="_Costs not in KWI3000 '06Budget 2" xfId="261"/>
    <cellStyle name="_Costs not in KWI3000 '06Budget 3" xfId="408"/>
    <cellStyle name="_DEM-WP (C) Power Cost 2006GRC Order" xfId="11"/>
    <cellStyle name="_DEM-WP (C) Power Cost 2006GRC Order 2" xfId="262"/>
    <cellStyle name="_DEM-WP (C) Power Cost 2006GRC Order 3" xfId="409"/>
    <cellStyle name="_DEM-WP Revised (HC) Wild Horse 2006GRC" xfId="12"/>
    <cellStyle name="_DEM-WP Revised (HC) Wild Horse 2006GRC 2" xfId="263"/>
    <cellStyle name="_DEM-WP Revised (HC) Wild Horse 2006GRC 3" xfId="410"/>
    <cellStyle name="_DEM-WP(C) Costs not in AURORA 2006GRC" xfId="13"/>
    <cellStyle name="_DEM-WP(C) Costs not in AURORA 2006GRC 2" xfId="264"/>
    <cellStyle name="_DEM-WP(C) Costs not in AURORA 2006GRC 3" xfId="411"/>
    <cellStyle name="_DEM-WP(C) Costs not in AURORA 2007GRC" xfId="14"/>
    <cellStyle name="_DEM-WP(C) Costs not in AURORA 2007GRC 2" xfId="265"/>
    <cellStyle name="_DEM-WP(C) Costs not in AURORA 2007GRC 3" xfId="412"/>
    <cellStyle name="_DEM-WP(C) Costs not in AURORA 2007PCORC-5.07Update" xfId="15"/>
    <cellStyle name="_DEM-WP(C) Costs not in AURORA 2007PCORC-5.07Update 2" xfId="266"/>
    <cellStyle name="_DEM-WP(C) Costs not in AURORA 2007PCORC-5.07Update 3" xfId="413"/>
    <cellStyle name="_DEM-WP(C) Sumas Proforma 11.5.07" xfId="16"/>
    <cellStyle name="_DEM-WP(C) Westside Hydro Data_051007" xfId="17"/>
    <cellStyle name="_DEM-WP(C) Westside Hydro Data_051007 2" xfId="267"/>
    <cellStyle name="_DEM-WP(C) Westside Hydro Data_051007 3" xfId="414"/>
    <cellStyle name="_Fuel Prices 4-14" xfId="18"/>
    <cellStyle name="_Fuel Prices 4-14 2" xfId="268"/>
    <cellStyle name="_Fuel Prices 4-14 3" xfId="415"/>
    <cellStyle name="_Power Cost Value Copy 11.30.05 gas 1.09.06 AURORA at 1.10.06" xfId="19"/>
    <cellStyle name="_Power Cost Value Copy 11.30.05 gas 1.09.06 AURORA at 1.10.06 2" xfId="269"/>
    <cellStyle name="_Power Cost Value Copy 11.30.05 gas 1.09.06 AURORA at 1.10.06 3" xfId="416"/>
    <cellStyle name="_Pro Forma Rev 07 GRC" xfId="417"/>
    <cellStyle name="_Recon to Darrin's 5.11.05 proforma" xfId="20"/>
    <cellStyle name="_Recon to Darrin's 5.11.05 proforma 2" xfId="270"/>
    <cellStyle name="_Recon to Darrin's 5.11.05 proforma 3" xfId="418"/>
    <cellStyle name="_Revenue" xfId="419"/>
    <cellStyle name="_Revenue_Data" xfId="420"/>
    <cellStyle name="_Revenue_Data_1" xfId="421"/>
    <cellStyle name="_Revenue_Data_Pro Forma Rev 09 GRC" xfId="422"/>
    <cellStyle name="_Revenue_Data_Pro Forma Rev 2010 GRC" xfId="423"/>
    <cellStyle name="_Revenue_Data_Pro Forma Rev 2010 GRC_Preliminary" xfId="424"/>
    <cellStyle name="_Revenue_Data_Revenue (Feb 09 - Jan 10)" xfId="425"/>
    <cellStyle name="_Revenue_Data_Revenue (Jan 09 - Dec 09)" xfId="426"/>
    <cellStyle name="_Revenue_Data_Revenue (Mar 09 - Feb 10)" xfId="427"/>
    <cellStyle name="_Revenue_Data_Volume Exhibit (Jan09 - Dec09)" xfId="428"/>
    <cellStyle name="_Revenue_Mins" xfId="429"/>
    <cellStyle name="_Revenue_Pro Forma Rev 07 GRC" xfId="430"/>
    <cellStyle name="_Revenue_Pro Forma Rev 08 GRC" xfId="431"/>
    <cellStyle name="_Revenue_Pro Forma Rev 09 GRC" xfId="432"/>
    <cellStyle name="_Revenue_Pro Forma Rev 2010 GRC" xfId="433"/>
    <cellStyle name="_Revenue_Pro Forma Rev 2010 GRC_Preliminary" xfId="434"/>
    <cellStyle name="_Revenue_Revenue (Feb 09 - Jan 10)" xfId="435"/>
    <cellStyle name="_Revenue_Revenue (Jan 09 - Dec 09)" xfId="436"/>
    <cellStyle name="_Revenue_Revenue (Mar 09 - Feb 10)" xfId="437"/>
    <cellStyle name="_Revenue_Sheet2" xfId="438"/>
    <cellStyle name="_Revenue_Therms Data" xfId="439"/>
    <cellStyle name="_Revenue_Therms Data Rerun" xfId="440"/>
    <cellStyle name="_Revenue_Volume Exhibit (Jan09 - Dec09)" xfId="441"/>
    <cellStyle name="_Tenaska Comparison" xfId="21"/>
    <cellStyle name="_Tenaska Comparison 2" xfId="271"/>
    <cellStyle name="_Tenaska Comparison 3" xfId="442"/>
    <cellStyle name="_Therms Data" xfId="443"/>
    <cellStyle name="_Therms Data_Pro Forma Rev 09 GRC" xfId="444"/>
    <cellStyle name="_Therms Data_Pro Forma Rev 2010 GRC" xfId="445"/>
    <cellStyle name="_Therms Data_Pro Forma Rev 2010 GRC_Preliminary" xfId="446"/>
    <cellStyle name="_Therms Data_Revenue (Feb 09 - Jan 10)" xfId="447"/>
    <cellStyle name="_Therms Data_Revenue (Jan 09 - Dec 09)" xfId="448"/>
    <cellStyle name="_Therms Data_Revenue (Mar 09 - Feb 10)" xfId="449"/>
    <cellStyle name="_Therms Data_Volume Exhibit (Jan09 - Dec09)" xfId="450"/>
    <cellStyle name="_Value Copy 11 30 05 gas 12 09 05 AURORA at 12 14 05" xfId="22"/>
    <cellStyle name="_Value Copy 11 30 05 gas 12 09 05 AURORA at 12 14 05 2" xfId="272"/>
    <cellStyle name="_Value Copy 11 30 05 gas 12 09 05 AURORA at 12 14 05 3" xfId="451"/>
    <cellStyle name="_VC 6.15.06 update on 06GRC power costs.xls Chart 1" xfId="23"/>
    <cellStyle name="_VC 6.15.06 update on 06GRC power costs.xls Chart 1 2" xfId="273"/>
    <cellStyle name="_VC 6.15.06 update on 06GRC power costs.xls Chart 1 3" xfId="452"/>
    <cellStyle name="_VC 6.15.06 update on 06GRC power costs.xls Chart 2" xfId="24"/>
    <cellStyle name="_VC 6.15.06 update on 06GRC power costs.xls Chart 2 2" xfId="274"/>
    <cellStyle name="_VC 6.15.06 update on 06GRC power costs.xls Chart 2 3" xfId="453"/>
    <cellStyle name="_VC 6.15.06 update on 06GRC power costs.xls Chart 3" xfId="25"/>
    <cellStyle name="_VC 6.15.06 update on 06GRC power costs.xls Chart 3 2" xfId="275"/>
    <cellStyle name="_VC 6.15.06 update on 06GRC power costs.xls Chart 3 3" xfId="454"/>
    <cellStyle name="0,0_x000d__x000a_NA_x000d__x000a_" xfId="26"/>
    <cellStyle name="0000" xfId="455"/>
    <cellStyle name="000000" xfId="456"/>
    <cellStyle name="20% - Accent1 10" xfId="457"/>
    <cellStyle name="20% - Accent1 11" xfId="458"/>
    <cellStyle name="20% - Accent1 12" xfId="459"/>
    <cellStyle name="20% - Accent1 13" xfId="460"/>
    <cellStyle name="20% - Accent1 14" xfId="461"/>
    <cellStyle name="20% - Accent1 15" xfId="462"/>
    <cellStyle name="20% - Accent1 16" xfId="463"/>
    <cellStyle name="20% - Accent1 17" xfId="464"/>
    <cellStyle name="20% - Accent1 18" xfId="465"/>
    <cellStyle name="20% - Accent1 19" xfId="466"/>
    <cellStyle name="20% - Accent1 2" xfId="467"/>
    <cellStyle name="20% - Accent1 2 2" xfId="468"/>
    <cellStyle name="20% - Accent1 3" xfId="469"/>
    <cellStyle name="20% - Accent1 3 2" xfId="470"/>
    <cellStyle name="20% - Accent1 4" xfId="471"/>
    <cellStyle name="20% - Accent1 5" xfId="472"/>
    <cellStyle name="20% - Accent1 6" xfId="473"/>
    <cellStyle name="20% - Accent1 7" xfId="474"/>
    <cellStyle name="20% - Accent1 8" xfId="475"/>
    <cellStyle name="20% - Accent1 9" xfId="476"/>
    <cellStyle name="20% - Accent2 10" xfId="477"/>
    <cellStyle name="20% - Accent2 11" xfId="478"/>
    <cellStyle name="20% - Accent2 12" xfId="479"/>
    <cellStyle name="20% - Accent2 13" xfId="480"/>
    <cellStyle name="20% - Accent2 14" xfId="481"/>
    <cellStyle name="20% - Accent2 15" xfId="482"/>
    <cellStyle name="20% - Accent2 16" xfId="483"/>
    <cellStyle name="20% - Accent2 17" xfId="484"/>
    <cellStyle name="20% - Accent2 18" xfId="485"/>
    <cellStyle name="20% - Accent2 19" xfId="486"/>
    <cellStyle name="20% - Accent2 2" xfId="487"/>
    <cellStyle name="20% - Accent2 2 2" xfId="488"/>
    <cellStyle name="20% - Accent2 3" xfId="489"/>
    <cellStyle name="20% - Accent2 3 2" xfId="490"/>
    <cellStyle name="20% - Accent2 4" xfId="491"/>
    <cellStyle name="20% - Accent2 5" xfId="492"/>
    <cellStyle name="20% - Accent2 6" xfId="493"/>
    <cellStyle name="20% - Accent2 7" xfId="494"/>
    <cellStyle name="20% - Accent2 8" xfId="495"/>
    <cellStyle name="20% - Accent2 9" xfId="496"/>
    <cellStyle name="20% - Accent3 10" xfId="497"/>
    <cellStyle name="20% - Accent3 11" xfId="498"/>
    <cellStyle name="20% - Accent3 12" xfId="499"/>
    <cellStyle name="20% - Accent3 13" xfId="500"/>
    <cellStyle name="20% - Accent3 14" xfId="501"/>
    <cellStyle name="20% - Accent3 15" xfId="502"/>
    <cellStyle name="20% - Accent3 16" xfId="503"/>
    <cellStyle name="20% - Accent3 17" xfId="504"/>
    <cellStyle name="20% - Accent3 18" xfId="505"/>
    <cellStyle name="20% - Accent3 19" xfId="506"/>
    <cellStyle name="20% - Accent3 2" xfId="507"/>
    <cellStyle name="20% - Accent3 2 2" xfId="508"/>
    <cellStyle name="20% - Accent3 3" xfId="509"/>
    <cellStyle name="20% - Accent3 3 2" xfId="510"/>
    <cellStyle name="20% - Accent3 4" xfId="511"/>
    <cellStyle name="20% - Accent3 5" xfId="512"/>
    <cellStyle name="20% - Accent3 6" xfId="513"/>
    <cellStyle name="20% - Accent3 7" xfId="514"/>
    <cellStyle name="20% - Accent3 8" xfId="515"/>
    <cellStyle name="20% - Accent3 9" xfId="516"/>
    <cellStyle name="20% - Accent4 10" xfId="517"/>
    <cellStyle name="20% - Accent4 11" xfId="518"/>
    <cellStyle name="20% - Accent4 12" xfId="519"/>
    <cellStyle name="20% - Accent4 13" xfId="520"/>
    <cellStyle name="20% - Accent4 14" xfId="521"/>
    <cellStyle name="20% - Accent4 15" xfId="522"/>
    <cellStyle name="20% - Accent4 16" xfId="523"/>
    <cellStyle name="20% - Accent4 17" xfId="524"/>
    <cellStyle name="20% - Accent4 18" xfId="525"/>
    <cellStyle name="20% - Accent4 19" xfId="526"/>
    <cellStyle name="20% - Accent4 2" xfId="527"/>
    <cellStyle name="20% - Accent4 2 2" xfId="528"/>
    <cellStyle name="20% - Accent4 3" xfId="529"/>
    <cellStyle name="20% - Accent4 3 2" xfId="530"/>
    <cellStyle name="20% - Accent4 4" xfId="531"/>
    <cellStyle name="20% - Accent4 5" xfId="532"/>
    <cellStyle name="20% - Accent4 6" xfId="533"/>
    <cellStyle name="20% - Accent4 7" xfId="534"/>
    <cellStyle name="20% - Accent4 8" xfId="535"/>
    <cellStyle name="20% - Accent4 9" xfId="536"/>
    <cellStyle name="20% - Accent5 10" xfId="537"/>
    <cellStyle name="20% - Accent5 11" xfId="538"/>
    <cellStyle name="20% - Accent5 12" xfId="539"/>
    <cellStyle name="20% - Accent5 13" xfId="540"/>
    <cellStyle name="20% - Accent5 14" xfId="541"/>
    <cellStyle name="20% - Accent5 15" xfId="542"/>
    <cellStyle name="20% - Accent5 16" xfId="543"/>
    <cellStyle name="20% - Accent5 17" xfId="544"/>
    <cellStyle name="20% - Accent5 18" xfId="545"/>
    <cellStyle name="20% - Accent5 19" xfId="546"/>
    <cellStyle name="20% - Accent5 2" xfId="547"/>
    <cellStyle name="20% - Accent5 2 2" xfId="548"/>
    <cellStyle name="20% - Accent5 3" xfId="549"/>
    <cellStyle name="20% - Accent5 3 2" xfId="550"/>
    <cellStyle name="20% - Accent5 4" xfId="551"/>
    <cellStyle name="20% - Accent5 5" xfId="552"/>
    <cellStyle name="20% - Accent5 6" xfId="553"/>
    <cellStyle name="20% - Accent5 7" xfId="554"/>
    <cellStyle name="20% - Accent5 8" xfId="555"/>
    <cellStyle name="20% - Accent5 9" xfId="556"/>
    <cellStyle name="20% - Accent6 10" xfId="557"/>
    <cellStyle name="20% - Accent6 11" xfId="558"/>
    <cellStyle name="20% - Accent6 12" xfId="559"/>
    <cellStyle name="20% - Accent6 13" xfId="560"/>
    <cellStyle name="20% - Accent6 14" xfId="561"/>
    <cellStyle name="20% - Accent6 15" xfId="562"/>
    <cellStyle name="20% - Accent6 16" xfId="563"/>
    <cellStyle name="20% - Accent6 17" xfId="564"/>
    <cellStyle name="20% - Accent6 18" xfId="565"/>
    <cellStyle name="20% - Accent6 19" xfId="566"/>
    <cellStyle name="20% - Accent6 2" xfId="567"/>
    <cellStyle name="20% - Accent6 2 2" xfId="568"/>
    <cellStyle name="20% - Accent6 3" xfId="569"/>
    <cellStyle name="20% - Accent6 3 2" xfId="570"/>
    <cellStyle name="20% - Accent6 4" xfId="571"/>
    <cellStyle name="20% - Accent6 5" xfId="572"/>
    <cellStyle name="20% - Accent6 6" xfId="573"/>
    <cellStyle name="20% - Accent6 7" xfId="574"/>
    <cellStyle name="20% - Accent6 8" xfId="575"/>
    <cellStyle name="20% - Accent6 9" xfId="576"/>
    <cellStyle name="40% - Accent1 10" xfId="577"/>
    <cellStyle name="40% - Accent1 11" xfId="578"/>
    <cellStyle name="40% - Accent1 12" xfId="579"/>
    <cellStyle name="40% - Accent1 13" xfId="580"/>
    <cellStyle name="40% - Accent1 14" xfId="581"/>
    <cellStyle name="40% - Accent1 15" xfId="582"/>
    <cellStyle name="40% - Accent1 16" xfId="583"/>
    <cellStyle name="40% - Accent1 17" xfId="584"/>
    <cellStyle name="40% - Accent1 18" xfId="585"/>
    <cellStyle name="40% - Accent1 19" xfId="586"/>
    <cellStyle name="40% - Accent1 2" xfId="587"/>
    <cellStyle name="40% - Accent1 2 2" xfId="588"/>
    <cellStyle name="40% - Accent1 3" xfId="589"/>
    <cellStyle name="40% - Accent1 3 2" xfId="590"/>
    <cellStyle name="40% - Accent1 4" xfId="591"/>
    <cellStyle name="40% - Accent1 5" xfId="592"/>
    <cellStyle name="40% - Accent1 6" xfId="593"/>
    <cellStyle name="40% - Accent1 7" xfId="594"/>
    <cellStyle name="40% - Accent1 8" xfId="595"/>
    <cellStyle name="40% - Accent1 9" xfId="596"/>
    <cellStyle name="40% - Accent2 10" xfId="597"/>
    <cellStyle name="40% - Accent2 11" xfId="598"/>
    <cellStyle name="40% - Accent2 12" xfId="599"/>
    <cellStyle name="40% - Accent2 13" xfId="600"/>
    <cellStyle name="40% - Accent2 14" xfId="601"/>
    <cellStyle name="40% - Accent2 15" xfId="602"/>
    <cellStyle name="40% - Accent2 16" xfId="603"/>
    <cellStyle name="40% - Accent2 17" xfId="604"/>
    <cellStyle name="40% - Accent2 18" xfId="605"/>
    <cellStyle name="40% - Accent2 19" xfId="606"/>
    <cellStyle name="40% - Accent2 2" xfId="607"/>
    <cellStyle name="40% - Accent2 2 2" xfId="608"/>
    <cellStyle name="40% - Accent2 3" xfId="609"/>
    <cellStyle name="40% - Accent2 3 2" xfId="610"/>
    <cellStyle name="40% - Accent2 4" xfId="611"/>
    <cellStyle name="40% - Accent2 5" xfId="612"/>
    <cellStyle name="40% - Accent2 6" xfId="613"/>
    <cellStyle name="40% - Accent2 7" xfId="614"/>
    <cellStyle name="40% - Accent2 8" xfId="615"/>
    <cellStyle name="40% - Accent2 9" xfId="616"/>
    <cellStyle name="40% - Accent3 10" xfId="617"/>
    <cellStyle name="40% - Accent3 11" xfId="618"/>
    <cellStyle name="40% - Accent3 12" xfId="619"/>
    <cellStyle name="40% - Accent3 13" xfId="620"/>
    <cellStyle name="40% - Accent3 14" xfId="621"/>
    <cellStyle name="40% - Accent3 15" xfId="622"/>
    <cellStyle name="40% - Accent3 16" xfId="623"/>
    <cellStyle name="40% - Accent3 17" xfId="624"/>
    <cellStyle name="40% - Accent3 18" xfId="625"/>
    <cellStyle name="40% - Accent3 19" xfId="626"/>
    <cellStyle name="40% - Accent3 2" xfId="627"/>
    <cellStyle name="40% - Accent3 2 2" xfId="628"/>
    <cellStyle name="40% - Accent3 3" xfId="629"/>
    <cellStyle name="40% - Accent3 3 2" xfId="630"/>
    <cellStyle name="40% - Accent3 4" xfId="631"/>
    <cellStyle name="40% - Accent3 5" xfId="632"/>
    <cellStyle name="40% - Accent3 6" xfId="633"/>
    <cellStyle name="40% - Accent3 7" xfId="634"/>
    <cellStyle name="40% - Accent3 8" xfId="635"/>
    <cellStyle name="40% - Accent3 9" xfId="636"/>
    <cellStyle name="40% - Accent4 10" xfId="637"/>
    <cellStyle name="40% - Accent4 11" xfId="638"/>
    <cellStyle name="40% - Accent4 12" xfId="639"/>
    <cellStyle name="40% - Accent4 13" xfId="640"/>
    <cellStyle name="40% - Accent4 14" xfId="641"/>
    <cellStyle name="40% - Accent4 15" xfId="642"/>
    <cellStyle name="40% - Accent4 16" xfId="643"/>
    <cellStyle name="40% - Accent4 17" xfId="644"/>
    <cellStyle name="40% - Accent4 18" xfId="645"/>
    <cellStyle name="40% - Accent4 19" xfId="646"/>
    <cellStyle name="40% - Accent4 2" xfId="647"/>
    <cellStyle name="40% - Accent4 2 2" xfId="648"/>
    <cellStyle name="40% - Accent4 3" xfId="649"/>
    <cellStyle name="40% - Accent4 3 2" xfId="650"/>
    <cellStyle name="40% - Accent4 4" xfId="651"/>
    <cellStyle name="40% - Accent4 5" xfId="652"/>
    <cellStyle name="40% - Accent4 6" xfId="653"/>
    <cellStyle name="40% - Accent4 7" xfId="654"/>
    <cellStyle name="40% - Accent4 8" xfId="655"/>
    <cellStyle name="40% - Accent4 9" xfId="656"/>
    <cellStyle name="40% - Accent5 10" xfId="657"/>
    <cellStyle name="40% - Accent5 11" xfId="658"/>
    <cellStyle name="40% - Accent5 12" xfId="659"/>
    <cellStyle name="40% - Accent5 13" xfId="660"/>
    <cellStyle name="40% - Accent5 14" xfId="661"/>
    <cellStyle name="40% - Accent5 15" xfId="662"/>
    <cellStyle name="40% - Accent5 16" xfId="663"/>
    <cellStyle name="40% - Accent5 17" xfId="664"/>
    <cellStyle name="40% - Accent5 18" xfId="665"/>
    <cellStyle name="40% - Accent5 19" xfId="666"/>
    <cellStyle name="40% - Accent5 2" xfId="667"/>
    <cellStyle name="40% - Accent5 2 2" xfId="668"/>
    <cellStyle name="40% - Accent5 3" xfId="669"/>
    <cellStyle name="40% - Accent5 3 2" xfId="670"/>
    <cellStyle name="40% - Accent5 4" xfId="671"/>
    <cellStyle name="40% - Accent5 5" xfId="672"/>
    <cellStyle name="40% - Accent5 6" xfId="673"/>
    <cellStyle name="40% - Accent5 7" xfId="674"/>
    <cellStyle name="40% - Accent5 8" xfId="675"/>
    <cellStyle name="40% - Accent5 9" xfId="676"/>
    <cellStyle name="40% - Accent6 10" xfId="677"/>
    <cellStyle name="40% - Accent6 11" xfId="678"/>
    <cellStyle name="40% - Accent6 12" xfId="679"/>
    <cellStyle name="40% - Accent6 13" xfId="680"/>
    <cellStyle name="40% - Accent6 14" xfId="681"/>
    <cellStyle name="40% - Accent6 15" xfId="682"/>
    <cellStyle name="40% - Accent6 16" xfId="683"/>
    <cellStyle name="40% - Accent6 17" xfId="684"/>
    <cellStyle name="40% - Accent6 18" xfId="685"/>
    <cellStyle name="40% - Accent6 19" xfId="686"/>
    <cellStyle name="40% - Accent6 2" xfId="687"/>
    <cellStyle name="40% - Accent6 2 2" xfId="688"/>
    <cellStyle name="40% - Accent6 3" xfId="689"/>
    <cellStyle name="40% - Accent6 3 2" xfId="690"/>
    <cellStyle name="40% - Accent6 4" xfId="691"/>
    <cellStyle name="40% - Accent6 5" xfId="692"/>
    <cellStyle name="40% - Accent6 6" xfId="693"/>
    <cellStyle name="40% - Accent6 7" xfId="694"/>
    <cellStyle name="40% - Accent6 8" xfId="695"/>
    <cellStyle name="40% - Accent6 9" xfId="696"/>
    <cellStyle name="60% - Accent1 2" xfId="697"/>
    <cellStyle name="60% - Accent1 3" xfId="698"/>
    <cellStyle name="60% - Accent1 4" xfId="699"/>
    <cellStyle name="60% - Accent1 5" xfId="700"/>
    <cellStyle name="60% - Accent1 6" xfId="701"/>
    <cellStyle name="60% - Accent1 7" xfId="702"/>
    <cellStyle name="60% - Accent1 8" xfId="703"/>
    <cellStyle name="60% - Accent1 9" xfId="704"/>
    <cellStyle name="60% - Accent2 2" xfId="705"/>
    <cellStyle name="60% - Accent2 3" xfId="706"/>
    <cellStyle name="60% - Accent2 4" xfId="707"/>
    <cellStyle name="60% - Accent2 5" xfId="708"/>
    <cellStyle name="60% - Accent2 6" xfId="709"/>
    <cellStyle name="60% - Accent2 7" xfId="710"/>
    <cellStyle name="60% - Accent2 8" xfId="711"/>
    <cellStyle name="60% - Accent2 9" xfId="712"/>
    <cellStyle name="60% - Accent3 2" xfId="713"/>
    <cellStyle name="60% - Accent3 3" xfId="714"/>
    <cellStyle name="60% - Accent3 4" xfId="715"/>
    <cellStyle name="60% - Accent3 5" xfId="716"/>
    <cellStyle name="60% - Accent3 6" xfId="717"/>
    <cellStyle name="60% - Accent3 7" xfId="718"/>
    <cellStyle name="60% - Accent3 8" xfId="719"/>
    <cellStyle name="60% - Accent3 9" xfId="720"/>
    <cellStyle name="60% - Accent4 2" xfId="721"/>
    <cellStyle name="60% - Accent4 3" xfId="722"/>
    <cellStyle name="60% - Accent4 4" xfId="723"/>
    <cellStyle name="60% - Accent4 5" xfId="724"/>
    <cellStyle name="60% - Accent4 6" xfId="725"/>
    <cellStyle name="60% - Accent4 7" xfId="726"/>
    <cellStyle name="60% - Accent4 8" xfId="727"/>
    <cellStyle name="60% - Accent4 9" xfId="728"/>
    <cellStyle name="60% - Accent5 2" xfId="729"/>
    <cellStyle name="60% - Accent5 3" xfId="730"/>
    <cellStyle name="60% - Accent5 4" xfId="731"/>
    <cellStyle name="60% - Accent5 5" xfId="732"/>
    <cellStyle name="60% - Accent5 6" xfId="733"/>
    <cellStyle name="60% - Accent5 7" xfId="734"/>
    <cellStyle name="60% - Accent5 8" xfId="735"/>
    <cellStyle name="60% - Accent5 9" xfId="736"/>
    <cellStyle name="60% - Accent6 2" xfId="737"/>
    <cellStyle name="60% - Accent6 3" xfId="738"/>
    <cellStyle name="60% - Accent6 4" xfId="739"/>
    <cellStyle name="60% - Accent6 5" xfId="740"/>
    <cellStyle name="60% - Accent6 6" xfId="741"/>
    <cellStyle name="60% - Accent6 7" xfId="742"/>
    <cellStyle name="60% - Accent6 8" xfId="743"/>
    <cellStyle name="60% - Accent6 9" xfId="744"/>
    <cellStyle name="Accent1 - 20%" xfId="27"/>
    <cellStyle name="Accent1 - 40%" xfId="28"/>
    <cellStyle name="Accent1 - 60%" xfId="29"/>
    <cellStyle name="Accent1 10" xfId="745"/>
    <cellStyle name="Accent1 11" xfId="746"/>
    <cellStyle name="Accent1 12" xfId="747"/>
    <cellStyle name="Accent1 13" xfId="748"/>
    <cellStyle name="Accent1 14" xfId="749"/>
    <cellStyle name="Accent1 15" xfId="750"/>
    <cellStyle name="Accent1 16" xfId="751"/>
    <cellStyle name="Accent1 17" xfId="752"/>
    <cellStyle name="Accent1 18" xfId="753"/>
    <cellStyle name="Accent1 19" xfId="754"/>
    <cellStyle name="Accent1 2" xfId="755"/>
    <cellStyle name="Accent1 20" xfId="756"/>
    <cellStyle name="Accent1 21" xfId="757"/>
    <cellStyle name="Accent1 22" xfId="758"/>
    <cellStyle name="Accent1 23" xfId="759"/>
    <cellStyle name="Accent1 24" xfId="760"/>
    <cellStyle name="Accent1 25" xfId="761"/>
    <cellStyle name="Accent1 26" xfId="762"/>
    <cellStyle name="Accent1 27" xfId="763"/>
    <cellStyle name="Accent1 28" xfId="764"/>
    <cellStyle name="Accent1 29" xfId="765"/>
    <cellStyle name="Accent1 3" xfId="766"/>
    <cellStyle name="Accent1 30" xfId="767"/>
    <cellStyle name="Accent1 31" xfId="768"/>
    <cellStyle name="Accent1 32" xfId="769"/>
    <cellStyle name="Accent1 33" xfId="770"/>
    <cellStyle name="Accent1 34" xfId="771"/>
    <cellStyle name="Accent1 35" xfId="772"/>
    <cellStyle name="Accent1 36" xfId="773"/>
    <cellStyle name="Accent1 37" xfId="774"/>
    <cellStyle name="Accent1 38" xfId="775"/>
    <cellStyle name="Accent1 39" xfId="776"/>
    <cellStyle name="Accent1 4" xfId="777"/>
    <cellStyle name="Accent1 40" xfId="778"/>
    <cellStyle name="Accent1 5" xfId="779"/>
    <cellStyle name="Accent1 6" xfId="780"/>
    <cellStyle name="Accent1 7" xfId="781"/>
    <cellStyle name="Accent1 8" xfId="782"/>
    <cellStyle name="Accent1 9" xfId="783"/>
    <cellStyle name="Accent2 - 20%" xfId="30"/>
    <cellStyle name="Accent2 - 40%" xfId="31"/>
    <cellStyle name="Accent2 - 60%" xfId="32"/>
    <cellStyle name="Accent2 10" xfId="784"/>
    <cellStyle name="Accent2 11" xfId="785"/>
    <cellStyle name="Accent2 12" xfId="786"/>
    <cellStyle name="Accent2 13" xfId="787"/>
    <cellStyle name="Accent2 14" xfId="788"/>
    <cellStyle name="Accent2 15" xfId="789"/>
    <cellStyle name="Accent2 16" xfId="790"/>
    <cellStyle name="Accent2 17" xfId="791"/>
    <cellStyle name="Accent2 18" xfId="792"/>
    <cellStyle name="Accent2 19" xfId="793"/>
    <cellStyle name="Accent2 2" xfId="794"/>
    <cellStyle name="Accent2 20" xfId="795"/>
    <cellStyle name="Accent2 21" xfId="796"/>
    <cellStyle name="Accent2 22" xfId="797"/>
    <cellStyle name="Accent2 23" xfId="798"/>
    <cellStyle name="Accent2 24" xfId="799"/>
    <cellStyle name="Accent2 25" xfId="800"/>
    <cellStyle name="Accent2 26" xfId="801"/>
    <cellStyle name="Accent2 27" xfId="802"/>
    <cellStyle name="Accent2 28" xfId="803"/>
    <cellStyle name="Accent2 29" xfId="804"/>
    <cellStyle name="Accent2 3" xfId="805"/>
    <cellStyle name="Accent2 30" xfId="806"/>
    <cellStyle name="Accent2 31" xfId="807"/>
    <cellStyle name="Accent2 32" xfId="808"/>
    <cellStyle name="Accent2 33" xfId="809"/>
    <cellStyle name="Accent2 34" xfId="810"/>
    <cellStyle name="Accent2 35" xfId="811"/>
    <cellStyle name="Accent2 36" xfId="812"/>
    <cellStyle name="Accent2 37" xfId="813"/>
    <cellStyle name="Accent2 38" xfId="814"/>
    <cellStyle name="Accent2 39" xfId="815"/>
    <cellStyle name="Accent2 4" xfId="816"/>
    <cellStyle name="Accent2 40" xfId="817"/>
    <cellStyle name="Accent2 5" xfId="818"/>
    <cellStyle name="Accent2 6" xfId="819"/>
    <cellStyle name="Accent2 7" xfId="820"/>
    <cellStyle name="Accent2 8" xfId="821"/>
    <cellStyle name="Accent2 9" xfId="822"/>
    <cellStyle name="Accent3 - 20%" xfId="33"/>
    <cellStyle name="Accent3 - 40%" xfId="34"/>
    <cellStyle name="Accent3 - 60%" xfId="35"/>
    <cellStyle name="Accent3 10" xfId="823"/>
    <cellStyle name="Accent3 11" xfId="824"/>
    <cellStyle name="Accent3 12" xfId="825"/>
    <cellStyle name="Accent3 13" xfId="826"/>
    <cellStyle name="Accent3 14" xfId="827"/>
    <cellStyle name="Accent3 15" xfId="828"/>
    <cellStyle name="Accent3 16" xfId="829"/>
    <cellStyle name="Accent3 17" xfId="830"/>
    <cellStyle name="Accent3 18" xfId="831"/>
    <cellStyle name="Accent3 19" xfId="832"/>
    <cellStyle name="Accent3 2" xfId="833"/>
    <cellStyle name="Accent3 20" xfId="834"/>
    <cellStyle name="Accent3 21" xfId="835"/>
    <cellStyle name="Accent3 22" xfId="836"/>
    <cellStyle name="Accent3 23" xfId="837"/>
    <cellStyle name="Accent3 24" xfId="838"/>
    <cellStyle name="Accent3 25" xfId="839"/>
    <cellStyle name="Accent3 26" xfId="840"/>
    <cellStyle name="Accent3 27" xfId="841"/>
    <cellStyle name="Accent3 28" xfId="842"/>
    <cellStyle name="Accent3 29" xfId="843"/>
    <cellStyle name="Accent3 3" xfId="844"/>
    <cellStyle name="Accent3 30" xfId="845"/>
    <cellStyle name="Accent3 31" xfId="846"/>
    <cellStyle name="Accent3 32" xfId="847"/>
    <cellStyle name="Accent3 33" xfId="848"/>
    <cellStyle name="Accent3 34" xfId="849"/>
    <cellStyle name="Accent3 35" xfId="850"/>
    <cellStyle name="Accent3 36" xfId="851"/>
    <cellStyle name="Accent3 37" xfId="852"/>
    <cellStyle name="Accent3 38" xfId="853"/>
    <cellStyle name="Accent3 39" xfId="854"/>
    <cellStyle name="Accent3 4" xfId="855"/>
    <cellStyle name="Accent3 40" xfId="856"/>
    <cellStyle name="Accent3 5" xfId="857"/>
    <cellStyle name="Accent3 6" xfId="858"/>
    <cellStyle name="Accent3 7" xfId="859"/>
    <cellStyle name="Accent3 8" xfId="860"/>
    <cellStyle name="Accent3 9" xfId="861"/>
    <cellStyle name="Accent4 - 20%" xfId="36"/>
    <cellStyle name="Accent4 - 40%" xfId="37"/>
    <cellStyle name="Accent4 - 60%" xfId="38"/>
    <cellStyle name="Accent4 10" xfId="862"/>
    <cellStyle name="Accent4 11" xfId="863"/>
    <cellStyle name="Accent4 12" xfId="864"/>
    <cellStyle name="Accent4 13" xfId="865"/>
    <cellStyle name="Accent4 14" xfId="866"/>
    <cellStyle name="Accent4 15" xfId="867"/>
    <cellStyle name="Accent4 16" xfId="868"/>
    <cellStyle name="Accent4 17" xfId="869"/>
    <cellStyle name="Accent4 18" xfId="870"/>
    <cellStyle name="Accent4 19" xfId="871"/>
    <cellStyle name="Accent4 2" xfId="872"/>
    <cellStyle name="Accent4 20" xfId="873"/>
    <cellStyle name="Accent4 21" xfId="874"/>
    <cellStyle name="Accent4 22" xfId="875"/>
    <cellStyle name="Accent4 23" xfId="876"/>
    <cellStyle name="Accent4 24" xfId="877"/>
    <cellStyle name="Accent4 25" xfId="878"/>
    <cellStyle name="Accent4 26" xfId="879"/>
    <cellStyle name="Accent4 27" xfId="880"/>
    <cellStyle name="Accent4 28" xfId="881"/>
    <cellStyle name="Accent4 29" xfId="882"/>
    <cellStyle name="Accent4 3" xfId="883"/>
    <cellStyle name="Accent4 30" xfId="884"/>
    <cellStyle name="Accent4 31" xfId="885"/>
    <cellStyle name="Accent4 32" xfId="886"/>
    <cellStyle name="Accent4 33" xfId="887"/>
    <cellStyle name="Accent4 34" xfId="888"/>
    <cellStyle name="Accent4 35" xfId="889"/>
    <cellStyle name="Accent4 36" xfId="890"/>
    <cellStyle name="Accent4 37" xfId="891"/>
    <cellStyle name="Accent4 38" xfId="892"/>
    <cellStyle name="Accent4 39" xfId="893"/>
    <cellStyle name="Accent4 4" xfId="894"/>
    <cellStyle name="Accent4 40" xfId="895"/>
    <cellStyle name="Accent4 5" xfId="896"/>
    <cellStyle name="Accent4 6" xfId="897"/>
    <cellStyle name="Accent4 7" xfId="898"/>
    <cellStyle name="Accent4 8" xfId="899"/>
    <cellStyle name="Accent4 9" xfId="900"/>
    <cellStyle name="Accent5 - 20%" xfId="39"/>
    <cellStyle name="Accent5 - 40%" xfId="40"/>
    <cellStyle name="Accent5 - 60%" xfId="41"/>
    <cellStyle name="Accent5 10" xfId="901"/>
    <cellStyle name="Accent5 11" xfId="902"/>
    <cellStyle name="Accent5 12" xfId="903"/>
    <cellStyle name="Accent5 13" xfId="904"/>
    <cellStyle name="Accent5 14" xfId="905"/>
    <cellStyle name="Accent5 15" xfId="906"/>
    <cellStyle name="Accent5 16" xfId="907"/>
    <cellStyle name="Accent5 17" xfId="908"/>
    <cellStyle name="Accent5 18" xfId="909"/>
    <cellStyle name="Accent5 19" xfId="910"/>
    <cellStyle name="Accent5 2" xfId="911"/>
    <cellStyle name="Accent5 20" xfId="912"/>
    <cellStyle name="Accent5 21" xfId="913"/>
    <cellStyle name="Accent5 22" xfId="914"/>
    <cellStyle name="Accent5 23" xfId="915"/>
    <cellStyle name="Accent5 24" xfId="916"/>
    <cellStyle name="Accent5 25" xfId="917"/>
    <cellStyle name="Accent5 26" xfId="918"/>
    <cellStyle name="Accent5 27" xfId="919"/>
    <cellStyle name="Accent5 28" xfId="920"/>
    <cellStyle name="Accent5 29" xfId="921"/>
    <cellStyle name="Accent5 3" xfId="922"/>
    <cellStyle name="Accent5 30" xfId="923"/>
    <cellStyle name="Accent5 31" xfId="924"/>
    <cellStyle name="Accent5 32" xfId="925"/>
    <cellStyle name="Accent5 33" xfId="926"/>
    <cellStyle name="Accent5 34" xfId="927"/>
    <cellStyle name="Accent5 35" xfId="928"/>
    <cellStyle name="Accent5 36" xfId="929"/>
    <cellStyle name="Accent5 37" xfId="930"/>
    <cellStyle name="Accent5 38" xfId="931"/>
    <cellStyle name="Accent5 39" xfId="932"/>
    <cellStyle name="Accent5 4" xfId="933"/>
    <cellStyle name="Accent5 40" xfId="934"/>
    <cellStyle name="Accent5 5" xfId="935"/>
    <cellStyle name="Accent5 6" xfId="936"/>
    <cellStyle name="Accent5 7" xfId="937"/>
    <cellStyle name="Accent5 8" xfId="938"/>
    <cellStyle name="Accent5 9" xfId="939"/>
    <cellStyle name="Accent6 - 20%" xfId="42"/>
    <cellStyle name="Accent6 - 40%" xfId="43"/>
    <cellStyle name="Accent6 - 60%" xfId="44"/>
    <cellStyle name="Accent6 10" xfId="940"/>
    <cellStyle name="Accent6 11" xfId="941"/>
    <cellStyle name="Accent6 12" xfId="942"/>
    <cellStyle name="Accent6 13" xfId="943"/>
    <cellStyle name="Accent6 14" xfId="944"/>
    <cellStyle name="Accent6 15" xfId="945"/>
    <cellStyle name="Accent6 16" xfId="946"/>
    <cellStyle name="Accent6 17" xfId="947"/>
    <cellStyle name="Accent6 18" xfId="948"/>
    <cellStyle name="Accent6 19" xfId="949"/>
    <cellStyle name="Accent6 2" xfId="950"/>
    <cellStyle name="Accent6 20" xfId="951"/>
    <cellStyle name="Accent6 21" xfId="952"/>
    <cellStyle name="Accent6 22" xfId="953"/>
    <cellStyle name="Accent6 23" xfId="954"/>
    <cellStyle name="Accent6 24" xfId="955"/>
    <cellStyle name="Accent6 25" xfId="956"/>
    <cellStyle name="Accent6 26" xfId="957"/>
    <cellStyle name="Accent6 27" xfId="958"/>
    <cellStyle name="Accent6 28" xfId="959"/>
    <cellStyle name="Accent6 29" xfId="960"/>
    <cellStyle name="Accent6 3" xfId="961"/>
    <cellStyle name="Accent6 30" xfId="962"/>
    <cellStyle name="Accent6 31" xfId="963"/>
    <cellStyle name="Accent6 32" xfId="964"/>
    <cellStyle name="Accent6 33" xfId="965"/>
    <cellStyle name="Accent6 34" xfId="966"/>
    <cellStyle name="Accent6 35" xfId="967"/>
    <cellStyle name="Accent6 36" xfId="968"/>
    <cellStyle name="Accent6 37" xfId="969"/>
    <cellStyle name="Accent6 38" xfId="970"/>
    <cellStyle name="Accent6 39" xfId="971"/>
    <cellStyle name="Accent6 4" xfId="972"/>
    <cellStyle name="Accent6 40" xfId="973"/>
    <cellStyle name="Accent6 5" xfId="974"/>
    <cellStyle name="Accent6 6" xfId="975"/>
    <cellStyle name="Accent6 7" xfId="976"/>
    <cellStyle name="Accent6 8" xfId="977"/>
    <cellStyle name="Accent6 9" xfId="978"/>
    <cellStyle name="Bad 2" xfId="979"/>
    <cellStyle name="Bad 3" xfId="980"/>
    <cellStyle name="Bad 4" xfId="981"/>
    <cellStyle name="Bad 5" xfId="982"/>
    <cellStyle name="Bad 6" xfId="983"/>
    <cellStyle name="Bad 7" xfId="984"/>
    <cellStyle name="Bad 8" xfId="985"/>
    <cellStyle name="Bad 9" xfId="986"/>
    <cellStyle name="blank" xfId="987"/>
    <cellStyle name="Calc Currency (0)" xfId="45"/>
    <cellStyle name="Calculation 2" xfId="988"/>
    <cellStyle name="Calculation 3" xfId="989"/>
    <cellStyle name="Calculation 4" xfId="990"/>
    <cellStyle name="Calculation 5" xfId="991"/>
    <cellStyle name="Calculation 6" xfId="992"/>
    <cellStyle name="Calculation 7" xfId="993"/>
    <cellStyle name="Calculation 8" xfId="994"/>
    <cellStyle name="Calculation 9" xfId="995"/>
    <cellStyle name="Check Cell 2" xfId="996"/>
    <cellStyle name="Check Cell 3" xfId="997"/>
    <cellStyle name="Check Cell 4" xfId="998"/>
    <cellStyle name="Check Cell 5" xfId="999"/>
    <cellStyle name="Check Cell 6" xfId="1000"/>
    <cellStyle name="Check Cell 7" xfId="1001"/>
    <cellStyle name="Check Cell 8" xfId="1002"/>
    <cellStyle name="Check Cell 9" xfId="1003"/>
    <cellStyle name="CheckCell" xfId="46"/>
    <cellStyle name="CheckCell 2" xfId="276"/>
    <cellStyle name="CheckCell 3" xfId="1004"/>
    <cellStyle name="Comma" xfId="47" builtinId="3"/>
    <cellStyle name="Comma [0]" xfId="393" builtinId="6"/>
    <cellStyle name="Comma [0] 2" xfId="226"/>
    <cellStyle name="Comma [0] 2 2" xfId="367"/>
    <cellStyle name="Comma [0] 2 3" xfId="1005"/>
    <cellStyle name="Comma [0] 2 4" xfId="1297"/>
    <cellStyle name="Comma [0] 3" xfId="1006"/>
    <cellStyle name="Comma [0] 4" xfId="1321"/>
    <cellStyle name="Comma [0] 5" xfId="1328"/>
    <cellStyle name="Comma 10" xfId="1007"/>
    <cellStyle name="Comma 11" xfId="1008"/>
    <cellStyle name="Comma 12" xfId="394"/>
    <cellStyle name="Comma 13" xfId="1009"/>
    <cellStyle name="Comma 14" xfId="1010"/>
    <cellStyle name="Comma 15" xfId="1308"/>
    <cellStyle name="Comma 16" xfId="1310"/>
    <cellStyle name="Comma 17" xfId="1312"/>
    <cellStyle name="Comma 18" xfId="1314"/>
    <cellStyle name="Comma 19" xfId="1320"/>
    <cellStyle name="Comma 2" xfId="48"/>
    <cellStyle name="Comma 2 2" xfId="49"/>
    <cellStyle name="Comma 2 2 2" xfId="278"/>
    <cellStyle name="Comma 2 2 3" xfId="1011"/>
    <cellStyle name="Comma 2 3" xfId="277"/>
    <cellStyle name="Comma 2 4" xfId="1012"/>
    <cellStyle name="Comma 20" xfId="1324"/>
    <cellStyle name="Comma 21" xfId="1327"/>
    <cellStyle name="Comma 3" xfId="50"/>
    <cellStyle name="Comma 3 2" xfId="1013"/>
    <cellStyle name="Comma 3 3" xfId="1014"/>
    <cellStyle name="Comma 4" xfId="51"/>
    <cellStyle name="Comma 4 2" xfId="52"/>
    <cellStyle name="Comma 4 2 2" xfId="280"/>
    <cellStyle name="Comma 4 2 3" xfId="1015"/>
    <cellStyle name="Comma 4 3" xfId="279"/>
    <cellStyle name="Comma 4 4" xfId="1016"/>
    <cellStyle name="Comma 5" xfId="53"/>
    <cellStyle name="Comma 5 2" xfId="281"/>
    <cellStyle name="Comma 5 3" xfId="1017"/>
    <cellStyle name="Comma 6" xfId="54"/>
    <cellStyle name="Comma 6 2" xfId="55"/>
    <cellStyle name="Comma 6 2 2" xfId="283"/>
    <cellStyle name="Comma 6 3" xfId="282"/>
    <cellStyle name="Comma 6 4" xfId="1018"/>
    <cellStyle name="Comma 7" xfId="1019"/>
    <cellStyle name="Comma 8" xfId="1020"/>
    <cellStyle name="Comma 9" xfId="1021"/>
    <cellStyle name="Comma0" xfId="56"/>
    <cellStyle name="Comma0 - Style2" xfId="57"/>
    <cellStyle name="Comma0 - Style4" xfId="58"/>
    <cellStyle name="Comma0 - Style5" xfId="59"/>
    <cellStyle name="Comma0 2" xfId="1022"/>
    <cellStyle name="Comma0_00COS Ind Allocators" xfId="60"/>
    <cellStyle name="Comma1 - Style1" xfId="61"/>
    <cellStyle name="Copied" xfId="62"/>
    <cellStyle name="COST1" xfId="63"/>
    <cellStyle name="Curren - Style1" xfId="64"/>
    <cellStyle name="Curren - Style2" xfId="65"/>
    <cellStyle name="Curren - Style5" xfId="66"/>
    <cellStyle name="Curren - Style6" xfId="67"/>
    <cellStyle name="Currency 10" xfId="1023"/>
    <cellStyle name="Currency 11" xfId="1024"/>
    <cellStyle name="Currency 2" xfId="68"/>
    <cellStyle name="Currency 2 2" xfId="284"/>
    <cellStyle name="Currency 2 3" xfId="1025"/>
    <cellStyle name="Currency 3" xfId="69"/>
    <cellStyle name="Currency 3 2" xfId="70"/>
    <cellStyle name="Currency 3 2 2" xfId="286"/>
    <cellStyle name="Currency 3 2 3" xfId="1026"/>
    <cellStyle name="Currency 3 3" xfId="285"/>
    <cellStyle name="Currency 3 4" xfId="1027"/>
    <cellStyle name="Currency 4" xfId="71"/>
    <cellStyle name="Currency 4 2" xfId="72"/>
    <cellStyle name="Currency 4 2 2" xfId="288"/>
    <cellStyle name="Currency 4 3" xfId="287"/>
    <cellStyle name="Currency 4 4" xfId="1028"/>
    <cellStyle name="Currency 5" xfId="1029"/>
    <cellStyle name="Currency 6" xfId="1030"/>
    <cellStyle name="Currency 7" xfId="1031"/>
    <cellStyle name="Currency 8" xfId="1032"/>
    <cellStyle name="Currency 9" xfId="1033"/>
    <cellStyle name="Currency0" xfId="73"/>
    <cellStyle name="Date" xfId="74"/>
    <cellStyle name="Date 2" xfId="1034"/>
    <cellStyle name="Emphasis 1" xfId="75"/>
    <cellStyle name="Emphasis 2" xfId="76"/>
    <cellStyle name="Emphasis 3" xfId="77"/>
    <cellStyle name="Entered" xfId="78"/>
    <cellStyle name="Entered 2" xfId="289"/>
    <cellStyle name="Entered 3" xfId="1035"/>
    <cellStyle name="Explanatory Text 2" xfId="1036"/>
    <cellStyle name="Explanatory Text 3" xfId="1037"/>
    <cellStyle name="Explanatory Text 4" xfId="1038"/>
    <cellStyle name="Explanatory Text 5" xfId="1039"/>
    <cellStyle name="Explanatory Text 6" xfId="1040"/>
    <cellStyle name="Explanatory Text 7" xfId="1041"/>
    <cellStyle name="Explanatory Text 8" xfId="1042"/>
    <cellStyle name="Explanatory Text 9" xfId="1043"/>
    <cellStyle name="Fixed" xfId="79"/>
    <cellStyle name="Fixed3 - Style3" xfId="80"/>
    <cellStyle name="Good 2" xfId="1044"/>
    <cellStyle name="Good 3" xfId="1045"/>
    <cellStyle name="Good 4" xfId="1046"/>
    <cellStyle name="Good 5" xfId="1047"/>
    <cellStyle name="Good 6" xfId="1048"/>
    <cellStyle name="Good 7" xfId="1049"/>
    <cellStyle name="Good 8" xfId="1050"/>
    <cellStyle name="Good 9" xfId="1051"/>
    <cellStyle name="Grey" xfId="81"/>
    <cellStyle name="Header" xfId="1052"/>
    <cellStyle name="Header1" xfId="82"/>
    <cellStyle name="Header2" xfId="83"/>
    <cellStyle name="Heading" xfId="1053"/>
    <cellStyle name="Heading 1 2" xfId="1054"/>
    <cellStyle name="Heading 1 3" xfId="1055"/>
    <cellStyle name="Heading 1 4" xfId="1056"/>
    <cellStyle name="Heading 1 5" xfId="1057"/>
    <cellStyle name="Heading 1 6" xfId="1058"/>
    <cellStyle name="Heading 1 7" xfId="1059"/>
    <cellStyle name="Heading 1 8" xfId="1060"/>
    <cellStyle name="Heading 1 9" xfId="1061"/>
    <cellStyle name="Heading 2 2" xfId="1062"/>
    <cellStyle name="Heading 2 3" xfId="1063"/>
    <cellStyle name="Heading 2 4" xfId="1064"/>
    <cellStyle name="Heading 2 5" xfId="1065"/>
    <cellStyle name="Heading 2 6" xfId="1066"/>
    <cellStyle name="Heading 2 7" xfId="1067"/>
    <cellStyle name="Heading 2 8" xfId="1068"/>
    <cellStyle name="Heading 2 9" xfId="1069"/>
    <cellStyle name="Heading 3 2" xfId="1070"/>
    <cellStyle name="Heading 3 3" xfId="1071"/>
    <cellStyle name="Heading 3 4" xfId="1072"/>
    <cellStyle name="Heading 3 5" xfId="1073"/>
    <cellStyle name="Heading 3 6" xfId="1074"/>
    <cellStyle name="Heading 3 7" xfId="1075"/>
    <cellStyle name="Heading 3 8" xfId="1076"/>
    <cellStyle name="Heading 3 9" xfId="1077"/>
    <cellStyle name="Heading 4 2" xfId="1078"/>
    <cellStyle name="Heading 4 3" xfId="1079"/>
    <cellStyle name="Heading 4 4" xfId="1080"/>
    <cellStyle name="Heading 4 5" xfId="1081"/>
    <cellStyle name="Heading 4 6" xfId="1082"/>
    <cellStyle name="Heading 4 7" xfId="1083"/>
    <cellStyle name="Heading 4 8" xfId="1084"/>
    <cellStyle name="Heading 4 9" xfId="1085"/>
    <cellStyle name="Heading1" xfId="84"/>
    <cellStyle name="Heading2" xfId="85"/>
    <cellStyle name="Input [yellow]" xfId="86"/>
    <cellStyle name="Input 10" xfId="1086"/>
    <cellStyle name="Input 11" xfId="1087"/>
    <cellStyle name="Input 12" xfId="1088"/>
    <cellStyle name="Input 13" xfId="1089"/>
    <cellStyle name="Input 14" xfId="1090"/>
    <cellStyle name="Input 15" xfId="1091"/>
    <cellStyle name="Input 16" xfId="1092"/>
    <cellStyle name="Input 17" xfId="1093"/>
    <cellStyle name="Input 18" xfId="1094"/>
    <cellStyle name="Input 19" xfId="1095"/>
    <cellStyle name="Input 2" xfId="1096"/>
    <cellStyle name="Input 20" xfId="1097"/>
    <cellStyle name="Input 21" xfId="1098"/>
    <cellStyle name="Input 22" xfId="1099"/>
    <cellStyle name="Input 23" xfId="1100"/>
    <cellStyle name="Input 24" xfId="1101"/>
    <cellStyle name="Input 25" xfId="1102"/>
    <cellStyle name="Input 26" xfId="1103"/>
    <cellStyle name="Input 27" xfId="1104"/>
    <cellStyle name="Input 28" xfId="1105"/>
    <cellStyle name="Input 29" xfId="1106"/>
    <cellStyle name="Input 3" xfId="1107"/>
    <cellStyle name="Input 30" xfId="1108"/>
    <cellStyle name="Input 31" xfId="1109"/>
    <cellStyle name="Input 32" xfId="1110"/>
    <cellStyle name="Input 33" xfId="1111"/>
    <cellStyle name="Input 34" xfId="1112"/>
    <cellStyle name="Input 35" xfId="1113"/>
    <cellStyle name="Input 36" xfId="1114"/>
    <cellStyle name="Input 37" xfId="1115"/>
    <cellStyle name="Input 38" xfId="1116"/>
    <cellStyle name="Input 39" xfId="1117"/>
    <cellStyle name="Input 4" xfId="1118"/>
    <cellStyle name="Input 40" xfId="1119"/>
    <cellStyle name="Input 5" xfId="1120"/>
    <cellStyle name="Input 6" xfId="1121"/>
    <cellStyle name="Input 7" xfId="1122"/>
    <cellStyle name="Input 8" xfId="1123"/>
    <cellStyle name="Input 9" xfId="1124"/>
    <cellStyle name="Input Cells" xfId="87"/>
    <cellStyle name="Input Cells Percent" xfId="88"/>
    <cellStyle name="Lines" xfId="89"/>
    <cellStyle name="Lines 2" xfId="290"/>
    <cellStyle name="LINKED" xfId="90"/>
    <cellStyle name="Linked Cell 2" xfId="1125"/>
    <cellStyle name="Linked Cell 3" xfId="1126"/>
    <cellStyle name="Linked Cell 4" xfId="1127"/>
    <cellStyle name="Linked Cell 5" xfId="1128"/>
    <cellStyle name="Linked Cell 6" xfId="1129"/>
    <cellStyle name="Linked Cell 7" xfId="1130"/>
    <cellStyle name="Linked Cell 8" xfId="1131"/>
    <cellStyle name="Linked Cell 9" xfId="1132"/>
    <cellStyle name="modified border" xfId="91"/>
    <cellStyle name="modified border1" xfId="92"/>
    <cellStyle name="Neutral 2" xfId="1133"/>
    <cellStyle name="Neutral 3" xfId="1134"/>
    <cellStyle name="Neutral 4" xfId="1135"/>
    <cellStyle name="Neutral 5" xfId="1136"/>
    <cellStyle name="Neutral 6" xfId="1137"/>
    <cellStyle name="Neutral 7" xfId="1138"/>
    <cellStyle name="Neutral 8" xfId="1139"/>
    <cellStyle name="Neutral 9" xfId="1140"/>
    <cellStyle name="no dec" xfId="93"/>
    <cellStyle name="Normal" xfId="0" builtinId="0"/>
    <cellStyle name="Normal - Style1" xfId="94"/>
    <cellStyle name="Normal - Style1 2" xfId="1141"/>
    <cellStyle name="Normal 10" xfId="95"/>
    <cellStyle name="Normal 10 2" xfId="1142"/>
    <cellStyle name="Normal 11" xfId="96"/>
    <cellStyle name="Normal 11 2" xfId="291"/>
    <cellStyle name="Normal 11 3" xfId="1143"/>
    <cellStyle name="Normal 12" xfId="97"/>
    <cellStyle name="Normal 12 2" xfId="98"/>
    <cellStyle name="Normal 12 2 2" xfId="293"/>
    <cellStyle name="Normal 12 2 3" xfId="1144"/>
    <cellStyle name="Normal 12 3" xfId="292"/>
    <cellStyle name="Normal 12 4" xfId="1145"/>
    <cellStyle name="Normal 13" xfId="99"/>
    <cellStyle name="Normal 13 2" xfId="294"/>
    <cellStyle name="Normal 13 3" xfId="1146"/>
    <cellStyle name="Normal 14" xfId="100"/>
    <cellStyle name="Normal 14 2" xfId="295"/>
    <cellStyle name="Normal 14 3" xfId="1147"/>
    <cellStyle name="Normal 15" xfId="101"/>
    <cellStyle name="Normal 15 2" xfId="296"/>
    <cellStyle name="Normal 15 3" xfId="1148"/>
    <cellStyle name="Normal 16" xfId="102"/>
    <cellStyle name="Normal 16 2" xfId="103"/>
    <cellStyle name="Normal 16 2 2" xfId="298"/>
    <cellStyle name="Normal 16 3" xfId="297"/>
    <cellStyle name="Normal 16 4" xfId="1149"/>
    <cellStyle name="Normal 17" xfId="204"/>
    <cellStyle name="Normal 17 2" xfId="345"/>
    <cellStyle name="Normal 18" xfId="205"/>
    <cellStyle name="Normal 18 2" xfId="346"/>
    <cellStyle name="Normal 19" xfId="206"/>
    <cellStyle name="Normal 19 2" xfId="347"/>
    <cellStyle name="Normal 2" xfId="104"/>
    <cellStyle name="Normal 2 2" xfId="105"/>
    <cellStyle name="Normal 2 2 2" xfId="300"/>
    <cellStyle name="Normal 2 2 2 2" xfId="1302"/>
    <cellStyle name="Normal 2 2 2 5" xfId="1315"/>
    <cellStyle name="Normal 2 2 3" xfId="1150"/>
    <cellStyle name="Normal 2 2 4" xfId="1296"/>
    <cellStyle name="Normal 2 2 5" xfId="1319"/>
    <cellStyle name="Normal 2 2 6" xfId="1326"/>
    <cellStyle name="Normal 2 3" xfId="299"/>
    <cellStyle name="Normal 2 4" xfId="1151"/>
    <cellStyle name="Normal 2 5" xfId="1152"/>
    <cellStyle name="Normal 2 6" xfId="1153"/>
    <cellStyle name="Normal 2 7" xfId="1154"/>
    <cellStyle name="Normal 2 8" xfId="1155"/>
    <cellStyle name="Normal 2_Allocation Method - Working File" xfId="106"/>
    <cellStyle name="Normal 20" xfId="228"/>
    <cellStyle name="Normal 20 2" xfId="369"/>
    <cellStyle name="Normal 20 3" xfId="1156"/>
    <cellStyle name="Normal 21" xfId="207"/>
    <cellStyle name="Normal 21 2" xfId="348"/>
    <cellStyle name="Normal 22" xfId="208"/>
    <cellStyle name="Normal 22 2" xfId="349"/>
    <cellStyle name="Normal 23" xfId="209"/>
    <cellStyle name="Normal 23 2" xfId="350"/>
    <cellStyle name="Normal 24" xfId="210"/>
    <cellStyle name="Normal 24 2" xfId="351"/>
    <cellStyle name="Normal 25" xfId="229"/>
    <cellStyle name="Normal 25 2" xfId="370"/>
    <cellStyle name="Normal 25 3" xfId="1157"/>
    <cellStyle name="Normal 26" xfId="211"/>
    <cellStyle name="Normal 26 2" xfId="352"/>
    <cellStyle name="Normal 27" xfId="212"/>
    <cellStyle name="Normal 27 2" xfId="353"/>
    <cellStyle name="Normal 28" xfId="213"/>
    <cellStyle name="Normal 28 2" xfId="354"/>
    <cellStyle name="Normal 29" xfId="230"/>
    <cellStyle name="Normal 29 2" xfId="371"/>
    <cellStyle name="Normal 29 3" xfId="1298"/>
    <cellStyle name="Normal 3" xfId="107"/>
    <cellStyle name="Normal 3 2" xfId="301"/>
    <cellStyle name="Normal 3 3" xfId="1158"/>
    <cellStyle name="Normal 3 4" xfId="1159"/>
    <cellStyle name="Normal 3 5" xfId="1160"/>
    <cellStyle name="Normal 3 6" xfId="1161"/>
    <cellStyle name="Normal 3_Net Classified Plant" xfId="1162"/>
    <cellStyle name="Normal 30" xfId="231"/>
    <cellStyle name="Normal 30 2" xfId="372"/>
    <cellStyle name="Normal 31" xfId="232"/>
    <cellStyle name="Normal 31 2" xfId="373"/>
    <cellStyle name="Normal 32" xfId="214"/>
    <cellStyle name="Normal 32 2" xfId="355"/>
    <cellStyle name="Normal 33" xfId="233"/>
    <cellStyle name="Normal 33 2" xfId="374"/>
    <cellStyle name="Normal 34" xfId="215"/>
    <cellStyle name="Normal 34 2" xfId="356"/>
    <cellStyle name="Normal 34 3" xfId="398"/>
    <cellStyle name="Normal 35" xfId="216"/>
    <cellStyle name="Normal 35 2" xfId="357"/>
    <cellStyle name="Normal 36" xfId="217"/>
    <cellStyle name="Normal 36 2" xfId="358"/>
    <cellStyle name="Normal 36 3" xfId="397"/>
    <cellStyle name="Normal 37" xfId="218"/>
    <cellStyle name="Normal 37 2" xfId="359"/>
    <cellStyle name="Normal 38" xfId="234"/>
    <cellStyle name="Normal 38 2" xfId="375"/>
    <cellStyle name="Normal 39" xfId="219"/>
    <cellStyle name="Normal 39 2" xfId="360"/>
    <cellStyle name="Normal 4" xfId="108"/>
    <cellStyle name="Normal 4 2" xfId="109"/>
    <cellStyle name="Normal 4 2 2" xfId="302"/>
    <cellStyle name="Normal 4 2 3" xfId="1163"/>
    <cellStyle name="Normal 4 3" xfId="1164"/>
    <cellStyle name="Normal 4 4" xfId="1165"/>
    <cellStyle name="Normal 4 5" xfId="1166"/>
    <cellStyle name="Normal 4 6" xfId="1167"/>
    <cellStyle name="Normal 40" xfId="225"/>
    <cellStyle name="Normal 40 2" xfId="366"/>
    <cellStyle name="Normal 41" xfId="220"/>
    <cellStyle name="Normal 41 2" xfId="361"/>
    <cellStyle name="Normal 42" xfId="221"/>
    <cellStyle name="Normal 42 2" xfId="362"/>
    <cellStyle name="Normal 43" xfId="222"/>
    <cellStyle name="Normal 43 2" xfId="363"/>
    <cellStyle name="Normal 44" xfId="223"/>
    <cellStyle name="Normal 44 2" xfId="364"/>
    <cellStyle name="Normal 45" xfId="235"/>
    <cellStyle name="Normal 45 2" xfId="376"/>
    <cellStyle name="Normal 46" xfId="236"/>
    <cellStyle name="Normal 46 2" xfId="377"/>
    <cellStyle name="Normal 47" xfId="237"/>
    <cellStyle name="Normal 47 2" xfId="378"/>
    <cellStyle name="Normal 47 3" xfId="1306"/>
    <cellStyle name="Normal 48" xfId="238"/>
    <cellStyle name="Normal 48 2" xfId="379"/>
    <cellStyle name="Normal 49" xfId="239"/>
    <cellStyle name="Normal 49 2" xfId="380"/>
    <cellStyle name="Normal 5" xfId="110"/>
    <cellStyle name="Normal 5 2" xfId="111"/>
    <cellStyle name="Normal 5 2 2" xfId="303"/>
    <cellStyle name="Normal 5 2 3" xfId="1168"/>
    <cellStyle name="Normal 5 3" xfId="1169"/>
    <cellStyle name="Normal 5 4" xfId="1170"/>
    <cellStyle name="Normal 5 5" xfId="1171"/>
    <cellStyle name="Normal 50" xfId="240"/>
    <cellStyle name="Normal 50 2" xfId="381"/>
    <cellStyle name="Normal 51" xfId="241"/>
    <cellStyle name="Normal 51 2" xfId="382"/>
    <cellStyle name="Normal 52" xfId="242"/>
    <cellStyle name="Normal 52 2" xfId="383"/>
    <cellStyle name="Normal 53" xfId="243"/>
    <cellStyle name="Normal 53 2" xfId="384"/>
    <cellStyle name="Normal 54" xfId="244"/>
    <cellStyle name="Normal 54 2" xfId="385"/>
    <cellStyle name="Normal 55" xfId="245"/>
    <cellStyle name="Normal 55 2" xfId="386"/>
    <cellStyle name="Normal 56" xfId="246"/>
    <cellStyle name="Normal 56 2" xfId="387"/>
    <cellStyle name="Normal 57" xfId="247"/>
    <cellStyle name="Normal 57 2" xfId="388"/>
    <cellStyle name="Normal 57 3" xfId="1305"/>
    <cellStyle name="Normal 58" xfId="248"/>
    <cellStyle name="Normal 58 2" xfId="389"/>
    <cellStyle name="Normal 58 3" xfId="1299"/>
    <cellStyle name="Normal 59" xfId="249"/>
    <cellStyle name="Normal 59 2" xfId="390"/>
    <cellStyle name="Normal 59 3" xfId="1300"/>
    <cellStyle name="Normal 6" xfId="112"/>
    <cellStyle name="Normal 6 2" xfId="113"/>
    <cellStyle name="Normal 6 2 2" xfId="304"/>
    <cellStyle name="Normal 6 2 3" xfId="1172"/>
    <cellStyle name="Normal 60" xfId="250"/>
    <cellStyle name="Normal 60 2" xfId="391"/>
    <cellStyle name="Normal 60 3" xfId="1301"/>
    <cellStyle name="Normal 61" xfId="251"/>
    <cellStyle name="Normal 61 2" xfId="392"/>
    <cellStyle name="Normal 61 3" xfId="1303"/>
    <cellStyle name="Normal 62" xfId="344"/>
    <cellStyle name="Normal 63" xfId="396"/>
    <cellStyle name="Normal 64" xfId="1307"/>
    <cellStyle name="Normal 65" xfId="1309"/>
    <cellStyle name="Normal 66" xfId="1311"/>
    <cellStyle name="Normal 67" xfId="1313"/>
    <cellStyle name="Normal 68" xfId="1317"/>
    <cellStyle name="Normal 69" xfId="1318"/>
    <cellStyle name="Normal 7" xfId="114"/>
    <cellStyle name="Normal 7 2" xfId="115"/>
    <cellStyle name="Normal 7 2 2" xfId="306"/>
    <cellStyle name="Normal 7 2 3" xfId="1173"/>
    <cellStyle name="Normal 7 3" xfId="305"/>
    <cellStyle name="Normal 7 4" xfId="1174"/>
    <cellStyle name="Normal 70" xfId="1316"/>
    <cellStyle name="Normal 71" xfId="1323"/>
    <cellStyle name="Normal 72" xfId="1325"/>
    <cellStyle name="Normal 73" xfId="1370"/>
    <cellStyle name="Normal 8" xfId="116"/>
    <cellStyle name="Normal 8 2" xfId="117"/>
    <cellStyle name="Normal 8 2 2" xfId="308"/>
    <cellStyle name="Normal 8 2 3" xfId="1175"/>
    <cellStyle name="Normal 8 3" xfId="307"/>
    <cellStyle name="Normal 8 4" xfId="1176"/>
    <cellStyle name="Normal 9" xfId="118"/>
    <cellStyle name="Normal 9 2" xfId="119"/>
    <cellStyle name="Normal 9 2 2" xfId="309"/>
    <cellStyle name="Normal 9 2 3" xfId="1177"/>
    <cellStyle name="Normal 9 3" xfId="1178"/>
    <cellStyle name="Note 10" xfId="1179"/>
    <cellStyle name="Note 10 2" xfId="1180"/>
    <cellStyle name="Note 11" xfId="1181"/>
    <cellStyle name="Note 11 2" xfId="1182"/>
    <cellStyle name="Note 12" xfId="1183"/>
    <cellStyle name="Note 12 2" xfId="1184"/>
    <cellStyle name="Note 13" xfId="1185"/>
    <cellStyle name="Note 14" xfId="1186"/>
    <cellStyle name="Note 15" xfId="1187"/>
    <cellStyle name="Note 16" xfId="1188"/>
    <cellStyle name="Note 17" xfId="1189"/>
    <cellStyle name="Note 18" xfId="1190"/>
    <cellStyle name="Note 19" xfId="1191"/>
    <cellStyle name="Note 2" xfId="120"/>
    <cellStyle name="Note 2 2" xfId="1192"/>
    <cellStyle name="Note 3" xfId="121"/>
    <cellStyle name="Note 3 2" xfId="1193"/>
    <cellStyle name="Note 4" xfId="122"/>
    <cellStyle name="Note 4 2" xfId="1194"/>
    <cellStyle name="Note 5" xfId="1195"/>
    <cellStyle name="Note 5 2" xfId="1196"/>
    <cellStyle name="Note 6" xfId="1197"/>
    <cellStyle name="Note 6 2" xfId="1198"/>
    <cellStyle name="Note 7" xfId="1199"/>
    <cellStyle name="Note 7 2" xfId="1200"/>
    <cellStyle name="Note 8" xfId="1201"/>
    <cellStyle name="Note 8 2" xfId="1202"/>
    <cellStyle name="Note 9" xfId="1203"/>
    <cellStyle name="Note 9 2" xfId="1204"/>
    <cellStyle name="Output 2" xfId="1205"/>
    <cellStyle name="Output 3" xfId="1206"/>
    <cellStyle name="Output 4" xfId="1207"/>
    <cellStyle name="Output 5" xfId="1208"/>
    <cellStyle name="Output 6" xfId="1209"/>
    <cellStyle name="Output 7" xfId="1210"/>
    <cellStyle name="Output 8" xfId="1211"/>
    <cellStyle name="Output 9" xfId="1212"/>
    <cellStyle name="Percen - Style1" xfId="123"/>
    <cellStyle name="Percen - Style2" xfId="124"/>
    <cellStyle name="Percen - Style3" xfId="125"/>
    <cellStyle name="Percent" xfId="1330" builtinId="5"/>
    <cellStyle name="Percent (0)" xfId="1213"/>
    <cellStyle name="Percent [2]" xfId="126"/>
    <cellStyle name="Percent 10" xfId="395"/>
    <cellStyle name="Percent 11" xfId="1322"/>
    <cellStyle name="Percent 12" xfId="1329"/>
    <cellStyle name="Percent 2" xfId="127"/>
    <cellStyle name="Percent 3" xfId="128"/>
    <cellStyle name="Percent 3 2" xfId="310"/>
    <cellStyle name="Percent 3 3" xfId="1214"/>
    <cellStyle name="Percent 33" xfId="224"/>
    <cellStyle name="Percent 33 2" xfId="365"/>
    <cellStyle name="Percent 4" xfId="129"/>
    <cellStyle name="Percent 4 2" xfId="311"/>
    <cellStyle name="Percent 4 3" xfId="1215"/>
    <cellStyle name="Percent 5" xfId="130"/>
    <cellStyle name="Percent 5 2" xfId="1216"/>
    <cellStyle name="Percent 6" xfId="131"/>
    <cellStyle name="Percent 6 2" xfId="312"/>
    <cellStyle name="Percent 6 3" xfId="1217"/>
    <cellStyle name="Percent 7" xfId="227"/>
    <cellStyle name="Percent 7 2" xfId="368"/>
    <cellStyle name="Percent 7 3" xfId="1218"/>
    <cellStyle name="Percent 7 4" xfId="1304"/>
    <cellStyle name="Percent 8" xfId="1219"/>
    <cellStyle name="Percent 9" xfId="1220"/>
    <cellStyle name="Processing" xfId="132"/>
    <cellStyle name="Processing 2" xfId="313"/>
    <cellStyle name="Processing 3" xfId="1221"/>
    <cellStyle name="PSChar" xfId="133"/>
    <cellStyle name="PSChar 2" xfId="314"/>
    <cellStyle name="PSDate" xfId="134"/>
    <cellStyle name="PSDate 2" xfId="315"/>
    <cellStyle name="PSDec" xfId="135"/>
    <cellStyle name="PSDec 2" xfId="316"/>
    <cellStyle name="PSHeading" xfId="136"/>
    <cellStyle name="PSInt" xfId="137"/>
    <cellStyle name="PSInt 2" xfId="317"/>
    <cellStyle name="PSSpacer" xfId="138"/>
    <cellStyle name="PSSpacer 2" xfId="318"/>
    <cellStyle name="purple - Style8" xfId="139"/>
    <cellStyle name="RED" xfId="140"/>
    <cellStyle name="Red - Style7" xfId="141"/>
    <cellStyle name="Report" xfId="142"/>
    <cellStyle name="Report 2" xfId="319"/>
    <cellStyle name="Report 3" xfId="1222"/>
    <cellStyle name="Report Bar" xfId="143"/>
    <cellStyle name="Report Bar 2" xfId="320"/>
    <cellStyle name="Report Bar 3" xfId="1223"/>
    <cellStyle name="Report Heading" xfId="144"/>
    <cellStyle name="Report Heading 2" xfId="321"/>
    <cellStyle name="Report Percent" xfId="145"/>
    <cellStyle name="Report Percent 2" xfId="322"/>
    <cellStyle name="Report Percent 3" xfId="1224"/>
    <cellStyle name="Report Unit Cost" xfId="146"/>
    <cellStyle name="Report Unit Cost 2" xfId="323"/>
    <cellStyle name="Report Unit Cost 3" xfId="1225"/>
    <cellStyle name="Reports" xfId="147"/>
    <cellStyle name="Reports 2" xfId="324"/>
    <cellStyle name="Reports Total" xfId="148"/>
    <cellStyle name="Reports Total 2" xfId="325"/>
    <cellStyle name="Reports Total 3" xfId="1226"/>
    <cellStyle name="Reports Unit Cost Total" xfId="149"/>
    <cellStyle name="RevList" xfId="150"/>
    <cellStyle name="round100" xfId="151"/>
    <cellStyle name="round100 2" xfId="326"/>
    <cellStyle name="round100 3" xfId="1227"/>
    <cellStyle name="SAPBEXaggData" xfId="152"/>
    <cellStyle name="SAPBEXaggData 2" xfId="1228"/>
    <cellStyle name="SAPBEXaggDataEmph" xfId="153"/>
    <cellStyle name="SAPBEXaggDataEmph 2" xfId="1229"/>
    <cellStyle name="SAPBEXaggItem" xfId="154"/>
    <cellStyle name="SAPBEXaggItem 2" xfId="1230"/>
    <cellStyle name="SAPBEXaggItemX" xfId="155"/>
    <cellStyle name="SAPBEXaggItemX 2" xfId="1231"/>
    <cellStyle name="SAPBEXchaText" xfId="156"/>
    <cellStyle name="SAPBEXchaText 2" xfId="327"/>
    <cellStyle name="SAPBEXchaText 3" xfId="1232"/>
    <cellStyle name="SAPBEXexcBad7" xfId="157"/>
    <cellStyle name="SAPBEXexcBad7 2" xfId="1233"/>
    <cellStyle name="SAPBEXexcBad8" xfId="158"/>
    <cellStyle name="SAPBEXexcBad8 2" xfId="1234"/>
    <cellStyle name="SAPBEXexcBad9" xfId="159"/>
    <cellStyle name="SAPBEXexcBad9 2" xfId="1235"/>
    <cellStyle name="SAPBEXexcCritical4" xfId="160"/>
    <cellStyle name="SAPBEXexcCritical4 2" xfId="1236"/>
    <cellStyle name="SAPBEXexcCritical5" xfId="161"/>
    <cellStyle name="SAPBEXexcCritical5 2" xfId="1237"/>
    <cellStyle name="SAPBEXexcCritical6" xfId="162"/>
    <cellStyle name="SAPBEXexcCritical6 2" xfId="1238"/>
    <cellStyle name="SAPBEXexcGood1" xfId="163"/>
    <cellStyle name="SAPBEXexcGood1 2" xfId="1239"/>
    <cellStyle name="SAPBEXexcGood2" xfId="164"/>
    <cellStyle name="SAPBEXexcGood2 2" xfId="1240"/>
    <cellStyle name="SAPBEXexcGood3" xfId="165"/>
    <cellStyle name="SAPBEXexcGood3 2" xfId="1241"/>
    <cellStyle name="SAPBEXfilterDrill" xfId="166"/>
    <cellStyle name="SAPBEXfilterDrill 2" xfId="1242"/>
    <cellStyle name="SAPBEXfilterItem" xfId="167"/>
    <cellStyle name="SAPBEXfilterItem 2" xfId="1243"/>
    <cellStyle name="SAPBEXfilterText" xfId="168"/>
    <cellStyle name="SAPBEXformats" xfId="169"/>
    <cellStyle name="SAPBEXformats 2" xfId="328"/>
    <cellStyle name="SAPBEXformats 3" xfId="1244"/>
    <cellStyle name="SAPBEXheaderItem" xfId="170"/>
    <cellStyle name="SAPBEXheaderItem 2" xfId="1245"/>
    <cellStyle name="SAPBEXheaderText" xfId="171"/>
    <cellStyle name="SAPBEXheaderText 2" xfId="1246"/>
    <cellStyle name="SAPBEXHLevel0" xfId="172"/>
    <cellStyle name="SAPBEXHLevel0 2" xfId="329"/>
    <cellStyle name="SAPBEXHLevel0 3" xfId="1247"/>
    <cellStyle name="SAPBEXHLevel0X" xfId="173"/>
    <cellStyle name="SAPBEXHLevel0X 2" xfId="330"/>
    <cellStyle name="SAPBEXHLevel0X 3" xfId="1248"/>
    <cellStyle name="SAPBEXHLevel1" xfId="174"/>
    <cellStyle name="SAPBEXHLevel1 2" xfId="331"/>
    <cellStyle name="SAPBEXHLevel1 3" xfId="1249"/>
    <cellStyle name="SAPBEXHLevel1X" xfId="175"/>
    <cellStyle name="SAPBEXHLevel1X 2" xfId="332"/>
    <cellStyle name="SAPBEXHLevel1X 3" xfId="1250"/>
    <cellStyle name="SAPBEXHLevel2" xfId="176"/>
    <cellStyle name="SAPBEXHLevel2 2" xfId="333"/>
    <cellStyle name="SAPBEXHLevel2 3" xfId="1251"/>
    <cellStyle name="SAPBEXHLevel2X" xfId="177"/>
    <cellStyle name="SAPBEXHLevel2X 2" xfId="334"/>
    <cellStyle name="SAPBEXHLevel2X 3" xfId="1252"/>
    <cellStyle name="SAPBEXHLevel3" xfId="178"/>
    <cellStyle name="SAPBEXHLevel3 2" xfId="335"/>
    <cellStyle name="SAPBEXHLevel3 3" xfId="1253"/>
    <cellStyle name="SAPBEXHLevel3X" xfId="179"/>
    <cellStyle name="SAPBEXHLevel3X 2" xfId="336"/>
    <cellStyle name="SAPBEXHLevel3X 3" xfId="1254"/>
    <cellStyle name="SAPBEXinputData" xfId="180"/>
    <cellStyle name="SAPBEXinputData 2" xfId="337"/>
    <cellStyle name="SAPBEXinputData 3" xfId="1255"/>
    <cellStyle name="SAPBEXresData" xfId="181"/>
    <cellStyle name="SAPBEXresData 2" xfId="1256"/>
    <cellStyle name="SAPBEXresDataEmph" xfId="182"/>
    <cellStyle name="SAPBEXresDataEmph 2" xfId="1257"/>
    <cellStyle name="SAPBEXresItem" xfId="183"/>
    <cellStyle name="SAPBEXresItem 2" xfId="1258"/>
    <cellStyle name="SAPBEXresItemX" xfId="184"/>
    <cellStyle name="SAPBEXresItemX 2" xfId="1259"/>
    <cellStyle name="SAPBEXstdData" xfId="185"/>
    <cellStyle name="SAPBEXstdData 2" xfId="1260"/>
    <cellStyle name="SAPBEXstdDataEmph" xfId="186"/>
    <cellStyle name="SAPBEXstdDataEmph 2" xfId="1261"/>
    <cellStyle name="SAPBEXstdItem" xfId="187"/>
    <cellStyle name="SAPBEXstdItem 2" xfId="338"/>
    <cellStyle name="SAPBEXstdItem 3" xfId="1262"/>
    <cellStyle name="SAPBEXstdItemX" xfId="188"/>
    <cellStyle name="SAPBEXstdItemX 2" xfId="339"/>
    <cellStyle name="SAPBEXstdItemX 3" xfId="1263"/>
    <cellStyle name="SAPBEXtitle" xfId="189"/>
    <cellStyle name="SAPBEXtitle 2" xfId="1264"/>
    <cellStyle name="SAPBEXundefined" xfId="190"/>
    <cellStyle name="SAPBEXundefined 2" xfId="1265"/>
    <cellStyle name="SAPBorder" xfId="1350"/>
    <cellStyle name="SAPDataCell" xfId="1332"/>
    <cellStyle name="SAPDataRemoved" xfId="1351"/>
    <cellStyle name="SAPDataTotalCell" xfId="1333"/>
    <cellStyle name="SAPDimensionCell" xfId="1331"/>
    <cellStyle name="SAPEditableDataCell" xfId="1335"/>
    <cellStyle name="SAPEditableDataTotalCell" xfId="1338"/>
    <cellStyle name="SAPEmphasized" xfId="1361"/>
    <cellStyle name="SAPEmphasizedEditableDataCell" xfId="1363"/>
    <cellStyle name="SAPEmphasizedEditableDataTotalCell" xfId="1364"/>
    <cellStyle name="SAPEmphasizedLockedDataCell" xfId="1367"/>
    <cellStyle name="SAPEmphasizedLockedDataTotalCell" xfId="1368"/>
    <cellStyle name="SAPEmphasizedReadonlyDataCell" xfId="1365"/>
    <cellStyle name="SAPEmphasizedReadonlyDataTotalCell" xfId="1366"/>
    <cellStyle name="SAPEmphasizedTotal" xfId="1362"/>
    <cellStyle name="SAPError" xfId="1352"/>
    <cellStyle name="SAPExceptionLevel1" xfId="1341"/>
    <cellStyle name="SAPExceptionLevel2" xfId="1342"/>
    <cellStyle name="SAPExceptionLevel3" xfId="1343"/>
    <cellStyle name="SAPExceptionLevel4" xfId="1344"/>
    <cellStyle name="SAPExceptionLevel5" xfId="1345"/>
    <cellStyle name="SAPExceptionLevel6" xfId="1346"/>
    <cellStyle name="SAPExceptionLevel7" xfId="1347"/>
    <cellStyle name="SAPExceptionLevel8" xfId="1348"/>
    <cellStyle name="SAPExceptionLevel9" xfId="1349"/>
    <cellStyle name="SAPFormula" xfId="1369"/>
    <cellStyle name="SAPGroupingFillCell" xfId="1334"/>
    <cellStyle name="SAPHierarchyCell0" xfId="1356"/>
    <cellStyle name="SAPHierarchyCell1" xfId="1357"/>
    <cellStyle name="SAPHierarchyCell2" xfId="1358"/>
    <cellStyle name="SAPHierarchyCell3" xfId="1359"/>
    <cellStyle name="SAPHierarchyCell4" xfId="1360"/>
    <cellStyle name="SAPLockedDataCell" xfId="1337"/>
    <cellStyle name="SAPLockedDataTotalCell" xfId="1340"/>
    <cellStyle name="SAPMemberCell" xfId="1354"/>
    <cellStyle name="SAPMemberTotalCell" xfId="1355"/>
    <cellStyle name="SAPMessageText" xfId="1353"/>
    <cellStyle name="SAPReadonlyDataCell" xfId="1336"/>
    <cellStyle name="SAPReadonlyDataTotalCell" xfId="1339"/>
    <cellStyle name="shade" xfId="191"/>
    <cellStyle name="shade 2" xfId="340"/>
    <cellStyle name="shade 3" xfId="1266"/>
    <cellStyle name="Sheet Title" xfId="192"/>
    <cellStyle name="StmtTtl1" xfId="193"/>
    <cellStyle name="StmtTtl2" xfId="194"/>
    <cellStyle name="STYL1 - Style1" xfId="195"/>
    <cellStyle name="Style 1" xfId="196"/>
    <cellStyle name="Style 1 2" xfId="197"/>
    <cellStyle name="Style 1 2 2" xfId="342"/>
    <cellStyle name="Style 1 2 3" xfId="1267"/>
    <cellStyle name="Style 1 3" xfId="341"/>
    <cellStyle name="Style 1 4" xfId="1268"/>
    <cellStyle name="Subtotal" xfId="198"/>
    <cellStyle name="Sub-total" xfId="199"/>
    <cellStyle name="taples Plaza" xfId="1269"/>
    <cellStyle name="Test" xfId="1270"/>
    <cellStyle name="Tickmark" xfId="1271"/>
    <cellStyle name="Title 2" xfId="1272"/>
    <cellStyle name="Title 3" xfId="1273"/>
    <cellStyle name="Title 4" xfId="1274"/>
    <cellStyle name="Title 5" xfId="1275"/>
    <cellStyle name="Title 6" xfId="1276"/>
    <cellStyle name="Title 7" xfId="1277"/>
    <cellStyle name="Title 8" xfId="1278"/>
    <cellStyle name="Title 9" xfId="1279"/>
    <cellStyle name="Title: Major" xfId="200"/>
    <cellStyle name="Title: Minor" xfId="201"/>
    <cellStyle name="Title: Minor 2" xfId="343"/>
    <cellStyle name="Title: Worksheet" xfId="202"/>
    <cellStyle name="Total 2" xfId="1280"/>
    <cellStyle name="Total 3" xfId="1281"/>
    <cellStyle name="Total 4" xfId="1282"/>
    <cellStyle name="Total 5" xfId="1283"/>
    <cellStyle name="Total 6" xfId="1284"/>
    <cellStyle name="Total 7" xfId="1285"/>
    <cellStyle name="Total 8" xfId="1286"/>
    <cellStyle name="Total 9" xfId="1287"/>
    <cellStyle name="Total4 - Style4" xfId="203"/>
    <cellStyle name="Warning Text 2" xfId="1288"/>
    <cellStyle name="Warning Text 3" xfId="1289"/>
    <cellStyle name="Warning Text 4" xfId="1290"/>
    <cellStyle name="Warning Text 5" xfId="1291"/>
    <cellStyle name="Warning Text 6" xfId="1292"/>
    <cellStyle name="Warning Text 7" xfId="1293"/>
    <cellStyle name="Warning Text 8" xfId="1294"/>
    <cellStyle name="Warning Text 9" xfId="129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01%20Income%20Statement%20Dec%202020%20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Allocated (CBR)"/>
      <sheetName val="Unallocated Detail (CBR)"/>
      <sheetName val="Unallocated Summary (CBR)"/>
      <sheetName val="Common by Account (CBR)"/>
      <sheetName val="==&gt;"/>
      <sheetName val="Allocators (CBR)"/>
      <sheetName val="FM"/>
    </sheetNames>
    <sheetDataSet>
      <sheetData sheetId="0"/>
      <sheetData sheetId="1">
        <row r="9">
          <cell r="B9">
            <v>2108413255.02</v>
          </cell>
        </row>
        <row r="36">
          <cell r="C36">
            <v>23884435.68</v>
          </cell>
        </row>
        <row r="37">
          <cell r="C37">
            <v>12207438.459999993</v>
          </cell>
        </row>
        <row r="40">
          <cell r="C40">
            <v>131577206.98000002</v>
          </cell>
        </row>
      </sheetData>
      <sheetData sheetId="2">
        <row r="273">
          <cell r="G273">
            <v>46951000.799999997</v>
          </cell>
          <cell r="H273">
            <v>23884435.68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customProperty" Target="../customProperty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34"/>
  <sheetViews>
    <sheetView tabSelected="1" zoomScaleNormal="100" workbookViewId="0">
      <selection activeCell="A9" sqref="A9"/>
    </sheetView>
  </sheetViews>
  <sheetFormatPr defaultRowHeight="13.2"/>
  <cols>
    <col min="1" max="1" width="9.33203125" bestFit="1" customWidth="1"/>
    <col min="2" max="2" width="51.33203125" bestFit="1" customWidth="1"/>
    <col min="3" max="3" width="14.5546875" bestFit="1" customWidth="1"/>
    <col min="4" max="4" width="5.88671875" customWidth="1"/>
    <col min="6" max="6" width="10.44140625" bestFit="1" customWidth="1"/>
  </cols>
  <sheetData>
    <row r="1" spans="1:3">
      <c r="A1" s="1"/>
      <c r="B1" s="19"/>
      <c r="C1" s="2"/>
    </row>
    <row r="2" spans="1:3" ht="13.8" thickBot="1">
      <c r="A2" s="3"/>
      <c r="B2" s="19" t="s">
        <v>20</v>
      </c>
      <c r="C2" s="2"/>
    </row>
    <row r="3" spans="1:3" ht="14.4" thickTop="1" thickBot="1">
      <c r="A3" s="1"/>
      <c r="B3" s="19"/>
      <c r="C3" s="4" t="s">
        <v>98</v>
      </c>
    </row>
    <row r="4" spans="1:3" ht="13.8" thickTop="1">
      <c r="A4" s="5"/>
      <c r="B4" s="5"/>
      <c r="C4" s="5"/>
    </row>
    <row r="5" spans="1:3">
      <c r="A5" s="6" t="s">
        <v>19</v>
      </c>
      <c r="B5" s="7"/>
      <c r="C5" s="8"/>
    </row>
    <row r="6" spans="1:3">
      <c r="A6" s="7" t="s">
        <v>0</v>
      </c>
      <c r="B6" s="7"/>
      <c r="C6" s="8"/>
    </row>
    <row r="7" spans="1:3">
      <c r="A7" s="126" t="s">
        <v>99</v>
      </c>
      <c r="B7" s="126"/>
      <c r="C7" s="126"/>
    </row>
    <row r="8" spans="1:3">
      <c r="A8" s="127" t="s">
        <v>113</v>
      </c>
      <c r="B8" s="127"/>
      <c r="C8" s="127"/>
    </row>
    <row r="9" spans="1:3">
      <c r="A9" s="5"/>
      <c r="B9" s="26"/>
      <c r="C9" s="9"/>
    </row>
    <row r="10" spans="1:3">
      <c r="A10" s="10" t="s">
        <v>1</v>
      </c>
      <c r="B10" s="5"/>
      <c r="C10" s="9"/>
    </row>
    <row r="11" spans="1:3">
      <c r="A11" s="11" t="s">
        <v>2</v>
      </c>
      <c r="B11" s="12" t="s">
        <v>3</v>
      </c>
      <c r="C11" s="13" t="s">
        <v>4</v>
      </c>
    </row>
    <row r="12" spans="1:3">
      <c r="A12" s="1"/>
      <c r="B12" s="1"/>
      <c r="C12" s="14"/>
    </row>
    <row r="13" spans="1:3">
      <c r="A13" s="15">
        <v>1</v>
      </c>
      <c r="B13" s="16" t="s">
        <v>5</v>
      </c>
      <c r="C13" s="27">
        <f>+CBR_Gas!C43</f>
        <v>139295225.91884428</v>
      </c>
    </row>
    <row r="14" spans="1:3">
      <c r="A14" s="15">
        <f>A13+1</f>
        <v>2</v>
      </c>
      <c r="B14" s="17"/>
      <c r="C14" s="20"/>
    </row>
    <row r="15" spans="1:3">
      <c r="A15" s="15">
        <f t="shared" ref="A15:A33" si="0">A14+1</f>
        <v>3</v>
      </c>
      <c r="B15" s="17" t="s">
        <v>6</v>
      </c>
      <c r="C15" s="21"/>
    </row>
    <row r="16" spans="1:3">
      <c r="A16" s="15">
        <f t="shared" si="0"/>
        <v>4</v>
      </c>
      <c r="B16" s="17" t="s">
        <v>7</v>
      </c>
      <c r="C16" s="21">
        <f>+CBR_Gas!C45</f>
        <v>29251997.442957297</v>
      </c>
    </row>
    <row r="17" spans="1:5">
      <c r="A17" s="15">
        <f t="shared" si="0"/>
        <v>5</v>
      </c>
      <c r="B17" s="17" t="s">
        <v>8</v>
      </c>
      <c r="C17" s="20">
        <f>+CBR_Gas!D45</f>
        <v>7046852.2021699976</v>
      </c>
    </row>
    <row r="18" spans="1:5">
      <c r="A18" s="15">
        <f t="shared" si="0"/>
        <v>6</v>
      </c>
      <c r="B18" s="1" t="s">
        <v>57</v>
      </c>
      <c r="C18" s="27">
        <v>0</v>
      </c>
    </row>
    <row r="19" spans="1:5">
      <c r="A19" s="15">
        <f t="shared" si="0"/>
        <v>7</v>
      </c>
      <c r="B19" s="1" t="s">
        <v>10</v>
      </c>
      <c r="C19" s="28">
        <v>0</v>
      </c>
    </row>
    <row r="20" spans="1:5">
      <c r="A20" s="15">
        <f t="shared" si="0"/>
        <v>8</v>
      </c>
      <c r="B20" s="1" t="s">
        <v>11</v>
      </c>
      <c r="C20" s="27">
        <f>SUM(C16:C19)</f>
        <v>36298849.645127296</v>
      </c>
      <c r="D20" s="30">
        <f>+CBR_Gas!E45-C20</f>
        <v>0</v>
      </c>
      <c r="E20" s="31" t="s">
        <v>75</v>
      </c>
    </row>
    <row r="21" spans="1:5">
      <c r="A21" s="15">
        <f t="shared" si="0"/>
        <v>9</v>
      </c>
      <c r="B21" s="1"/>
      <c r="C21" s="22"/>
    </row>
    <row r="22" spans="1:5">
      <c r="A22" s="15">
        <f t="shared" si="0"/>
        <v>10</v>
      </c>
      <c r="B22" s="1" t="s">
        <v>12</v>
      </c>
      <c r="C22" s="20"/>
    </row>
    <row r="23" spans="1:5">
      <c r="A23" s="15">
        <f t="shared" si="0"/>
        <v>11</v>
      </c>
      <c r="B23" s="17" t="s">
        <v>13</v>
      </c>
      <c r="C23" s="20">
        <f>'[2]Unallocated Detail (CBR)'!$H$273</f>
        <v>23884435.68</v>
      </c>
    </row>
    <row r="24" spans="1:5">
      <c r="A24" s="15">
        <f t="shared" si="0"/>
        <v>12</v>
      </c>
      <c r="B24" s="17" t="s">
        <v>8</v>
      </c>
      <c r="C24" s="20">
        <f>'BW- Gas 410-411'!Q4</f>
        <v>79467745.569999993</v>
      </c>
    </row>
    <row r="25" spans="1:5">
      <c r="A25" s="15">
        <f t="shared" si="0"/>
        <v>13</v>
      </c>
      <c r="B25" s="1" t="s">
        <v>9</v>
      </c>
      <c r="C25" s="20">
        <f>'BW- Gas 410-411'!Q5</f>
        <v>-67260307.109999999</v>
      </c>
    </row>
    <row r="26" spans="1:5">
      <c r="A26" s="15">
        <f t="shared" si="0"/>
        <v>14</v>
      </c>
      <c r="B26" s="1" t="s">
        <v>10</v>
      </c>
      <c r="C26" s="25">
        <v>0</v>
      </c>
    </row>
    <row r="27" spans="1:5">
      <c r="A27" s="15">
        <f t="shared" si="0"/>
        <v>15</v>
      </c>
      <c r="B27" s="1"/>
      <c r="C27" s="23"/>
    </row>
    <row r="28" spans="1:5">
      <c r="A28" s="15">
        <f t="shared" si="0"/>
        <v>16</v>
      </c>
      <c r="B28" s="18" t="s">
        <v>14</v>
      </c>
      <c r="C28" s="24">
        <f>SUM(C23:C26)</f>
        <v>36091874.140000001</v>
      </c>
    </row>
    <row r="29" spans="1:5">
      <c r="A29" s="15">
        <f t="shared" si="0"/>
        <v>17</v>
      </c>
      <c r="B29" s="1"/>
      <c r="C29" s="20"/>
    </row>
    <row r="30" spans="1:5">
      <c r="A30" s="15">
        <f t="shared" si="0"/>
        <v>18</v>
      </c>
      <c r="B30" s="17" t="s">
        <v>15</v>
      </c>
      <c r="C30" s="20">
        <f>C16-C23</f>
        <v>5367561.7629572973</v>
      </c>
    </row>
    <row r="31" spans="1:5">
      <c r="A31" s="15">
        <f t="shared" si="0"/>
        <v>19</v>
      </c>
      <c r="B31" s="17" t="s">
        <v>16</v>
      </c>
      <c r="C31" s="21">
        <f>(C17+C18)-(C24+C25)</f>
        <v>-5160586.2578299958</v>
      </c>
    </row>
    <row r="32" spans="1:5">
      <c r="A32" s="15">
        <f t="shared" si="0"/>
        <v>20</v>
      </c>
      <c r="B32" s="1" t="s">
        <v>17</v>
      </c>
      <c r="C32" s="22">
        <f>C19-C26</f>
        <v>0</v>
      </c>
    </row>
    <row r="33" spans="1:3" ht="13.8" thickBot="1">
      <c r="A33" s="15">
        <f t="shared" si="0"/>
        <v>21</v>
      </c>
      <c r="B33" s="17" t="s">
        <v>18</v>
      </c>
      <c r="C33" s="29">
        <f>-SUM(C30:C32)</f>
        <v>-206975.50512730144</v>
      </c>
    </row>
    <row r="34" spans="1:3" ht="13.8" thickTop="1"/>
  </sheetData>
  <mergeCells count="2">
    <mergeCell ref="A7:C7"/>
    <mergeCell ref="A8:C8"/>
  </mergeCells>
  <phoneticPr fontId="14" type="noConversion"/>
  <pageMargins left="0.75" right="0.75" top="0.75" bottom="0.75" header="0.5" footer="0.5"/>
  <pageSetup scale="90" orientation="portrait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workbookViewId="0"/>
  </sheetViews>
  <sheetFormatPr defaultColWidth="8.88671875" defaultRowHeight="14.4"/>
  <cols>
    <col min="1" max="1" width="12.6640625" style="32" customWidth="1"/>
    <col min="2" max="2" width="41.21875" style="32" bestFit="1" customWidth="1"/>
    <col min="3" max="3" width="15.5546875" style="32" bestFit="1" customWidth="1"/>
    <col min="4" max="4" width="14.5546875" style="32" bestFit="1" customWidth="1"/>
    <col min="5" max="5" width="15.6640625" style="32" bestFit="1" customWidth="1"/>
    <col min="6" max="6" width="13.88671875" style="32" bestFit="1" customWidth="1"/>
    <col min="7" max="7" width="69" style="32" customWidth="1"/>
    <col min="8" max="8" width="15" style="32" bestFit="1" customWidth="1"/>
    <col min="9" max="9" width="14.5546875" style="32" bestFit="1" customWidth="1"/>
    <col min="10" max="10" width="15" style="32" bestFit="1" customWidth="1"/>
    <col min="11" max="11" width="21.44140625" style="32" bestFit="1" customWidth="1"/>
    <col min="12" max="16384" width="8.88671875" style="32"/>
  </cols>
  <sheetData>
    <row r="1" spans="1:8">
      <c r="B1" s="33" t="s">
        <v>58</v>
      </c>
    </row>
    <row r="2" spans="1:8">
      <c r="B2" s="33" t="s">
        <v>112</v>
      </c>
    </row>
    <row r="3" spans="1:8">
      <c r="B3" s="34"/>
    </row>
    <row r="4" spans="1:8">
      <c r="B4" s="35" t="s">
        <v>25</v>
      </c>
      <c r="C4" s="36">
        <f>'[2]Allocated (CBR)'!$C$40</f>
        <v>131577206.98000002</v>
      </c>
      <c r="D4"/>
      <c r="E4"/>
    </row>
    <row r="5" spans="1:8">
      <c r="B5" s="37" t="s">
        <v>26</v>
      </c>
      <c r="C5" s="38">
        <f>SUM('[2]Allocated (CBR)'!$C$36:$C$37)</f>
        <v>36091874.139999993</v>
      </c>
      <c r="D5"/>
      <c r="E5"/>
    </row>
    <row r="6" spans="1:8">
      <c r="B6" s="39" t="s">
        <v>27</v>
      </c>
      <c r="C6" s="40">
        <f>SUM(C4:C5)</f>
        <v>167669081.12</v>
      </c>
      <c r="D6"/>
      <c r="E6"/>
    </row>
    <row r="8" spans="1:8" ht="28.8">
      <c r="A8" s="41" t="s">
        <v>41</v>
      </c>
      <c r="B8" s="44" t="s">
        <v>59</v>
      </c>
      <c r="C8" s="44" t="s">
        <v>28</v>
      </c>
      <c r="D8" s="44" t="s">
        <v>29</v>
      </c>
      <c r="E8" s="45">
        <v>0.21</v>
      </c>
      <c r="F8" s="44" t="s">
        <v>66</v>
      </c>
      <c r="G8" s="46"/>
      <c r="H8" s="46"/>
    </row>
    <row r="9" spans="1:8">
      <c r="A9" s="47" t="s">
        <v>43</v>
      </c>
      <c r="B9" s="47" t="s">
        <v>22</v>
      </c>
      <c r="C9" s="80">
        <v>1960413.8</v>
      </c>
      <c r="D9" s="80">
        <f>-E9</f>
        <v>-411686.89799999999</v>
      </c>
      <c r="E9" s="48">
        <f t="shared" ref="E9:E28" si="0">C9*$E$8</f>
        <v>411686.89799999999</v>
      </c>
      <c r="F9" s="48">
        <f>D9+E9</f>
        <v>0</v>
      </c>
      <c r="G9" s="46"/>
      <c r="H9" s="46"/>
    </row>
    <row r="10" spans="1:8">
      <c r="A10" s="47" t="s">
        <v>114</v>
      </c>
      <c r="B10" s="47" t="s">
        <v>115</v>
      </c>
      <c r="C10" s="80">
        <v>-928856.77</v>
      </c>
      <c r="D10" s="80">
        <f t="shared" ref="D10:D22" si="1">-E10</f>
        <v>195059.92170000001</v>
      </c>
      <c r="E10" s="48">
        <f t="shared" si="0"/>
        <v>-195059.92170000001</v>
      </c>
      <c r="F10" s="48">
        <f t="shared" ref="F10:F28" si="2">D10+E10</f>
        <v>0</v>
      </c>
      <c r="G10" s="46"/>
      <c r="H10" s="46"/>
    </row>
    <row r="11" spans="1:8">
      <c r="A11" s="47" t="s">
        <v>44</v>
      </c>
      <c r="B11" s="47" t="s">
        <v>21</v>
      </c>
      <c r="C11" s="80">
        <v>-6879862.46</v>
      </c>
      <c r="D11" s="80">
        <f t="shared" si="1"/>
        <v>1444771.1165999998</v>
      </c>
      <c r="E11" s="48">
        <f t="shared" si="0"/>
        <v>-1444771.1165999998</v>
      </c>
      <c r="F11" s="48">
        <f t="shared" si="2"/>
        <v>0</v>
      </c>
      <c r="G11" s="46"/>
      <c r="H11" s="46"/>
    </row>
    <row r="12" spans="1:8">
      <c r="A12" s="47" t="s">
        <v>45</v>
      </c>
      <c r="B12" s="47" t="s">
        <v>23</v>
      </c>
      <c r="C12" s="80">
        <v>5834318.2800000003</v>
      </c>
      <c r="D12" s="80">
        <f t="shared" si="1"/>
        <v>-1225206.8388</v>
      </c>
      <c r="E12" s="48">
        <f t="shared" si="0"/>
        <v>1225206.8388</v>
      </c>
      <c r="F12" s="48">
        <f t="shared" si="2"/>
        <v>0</v>
      </c>
      <c r="G12" s="50"/>
      <c r="H12" s="46"/>
    </row>
    <row r="13" spans="1:8">
      <c r="A13" s="49" t="s">
        <v>46</v>
      </c>
      <c r="B13" s="49" t="s">
        <v>31</v>
      </c>
      <c r="C13" s="80">
        <v>-2149310.89</v>
      </c>
      <c r="D13" s="80">
        <f t="shared" si="1"/>
        <v>451355.28690000001</v>
      </c>
      <c r="E13" s="48">
        <f t="shared" si="0"/>
        <v>-451355.28690000001</v>
      </c>
      <c r="F13" s="48">
        <f t="shared" si="2"/>
        <v>0</v>
      </c>
      <c r="G13" s="46"/>
      <c r="H13" s="46"/>
    </row>
    <row r="14" spans="1:8">
      <c r="A14" s="47" t="s">
        <v>116</v>
      </c>
      <c r="B14" s="47" t="s">
        <v>95</v>
      </c>
      <c r="C14" s="80">
        <v>7290908.8200000003</v>
      </c>
      <c r="D14" s="80">
        <f t="shared" si="1"/>
        <v>-1531090.8522000001</v>
      </c>
      <c r="E14" s="48">
        <f t="shared" si="0"/>
        <v>1531090.8522000001</v>
      </c>
      <c r="F14" s="48">
        <f t="shared" si="2"/>
        <v>0</v>
      </c>
      <c r="G14" s="46"/>
      <c r="H14" s="46"/>
    </row>
    <row r="15" spans="1:8">
      <c r="A15" s="47" t="s">
        <v>117</v>
      </c>
      <c r="B15" s="47" t="s">
        <v>96</v>
      </c>
      <c r="C15" s="80">
        <v>162019.37</v>
      </c>
      <c r="D15" s="80">
        <f t="shared" si="1"/>
        <v>-34024.0677</v>
      </c>
      <c r="E15" s="48">
        <f t="shared" si="0"/>
        <v>34024.0677</v>
      </c>
      <c r="F15" s="48">
        <f t="shared" si="2"/>
        <v>0</v>
      </c>
      <c r="G15" s="46"/>
      <c r="H15" s="46"/>
    </row>
    <row r="16" spans="1:8">
      <c r="A16" s="47" t="s">
        <v>118</v>
      </c>
      <c r="B16" s="47" t="s">
        <v>97</v>
      </c>
      <c r="C16" s="80">
        <v>131598.13</v>
      </c>
      <c r="D16" s="80">
        <f t="shared" si="1"/>
        <v>-27635.6073</v>
      </c>
      <c r="E16" s="48">
        <f t="shared" si="0"/>
        <v>27635.6073</v>
      </c>
      <c r="F16" s="48">
        <f t="shared" si="2"/>
        <v>0</v>
      </c>
      <c r="G16" s="46"/>
      <c r="H16" s="46"/>
    </row>
    <row r="17" spans="1:8">
      <c r="A17" s="47" t="s">
        <v>47</v>
      </c>
      <c r="B17" s="47" t="s">
        <v>24</v>
      </c>
      <c r="C17" s="80">
        <v>500211.25</v>
      </c>
      <c r="D17" s="80">
        <f t="shared" si="1"/>
        <v>-105044.3625</v>
      </c>
      <c r="E17" s="48">
        <f t="shared" si="0"/>
        <v>105044.3625</v>
      </c>
      <c r="F17" s="48">
        <f t="shared" si="2"/>
        <v>0</v>
      </c>
      <c r="G17" s="46"/>
      <c r="H17" s="46"/>
    </row>
    <row r="18" spans="1:8">
      <c r="A18" s="47" t="s">
        <v>48</v>
      </c>
      <c r="B18" s="47" t="s">
        <v>65</v>
      </c>
      <c r="C18" s="80">
        <v>31478.5</v>
      </c>
      <c r="D18" s="80">
        <f t="shared" si="1"/>
        <v>-6610.4849999999997</v>
      </c>
      <c r="E18" s="48">
        <f t="shared" si="0"/>
        <v>6610.4849999999997</v>
      </c>
      <c r="F18" s="48">
        <f t="shared" si="2"/>
        <v>0</v>
      </c>
      <c r="G18" s="46"/>
      <c r="H18" s="46"/>
    </row>
    <row r="19" spans="1:8">
      <c r="A19" s="47" t="s">
        <v>49</v>
      </c>
      <c r="B19" s="47" t="s">
        <v>32</v>
      </c>
      <c r="C19" s="80">
        <v>176922.5</v>
      </c>
      <c r="D19" s="80">
        <f t="shared" si="1"/>
        <v>-37153.724999999999</v>
      </c>
      <c r="E19" s="48">
        <f t="shared" si="0"/>
        <v>37153.724999999999</v>
      </c>
      <c r="F19" s="48">
        <f t="shared" si="2"/>
        <v>0</v>
      </c>
      <c r="G19" s="46"/>
      <c r="H19" s="46"/>
    </row>
    <row r="20" spans="1:8">
      <c r="A20" s="47" t="s">
        <v>50</v>
      </c>
      <c r="B20" s="47" t="s">
        <v>33</v>
      </c>
      <c r="C20" s="80">
        <v>0</v>
      </c>
      <c r="D20" s="80">
        <f t="shared" si="1"/>
        <v>0</v>
      </c>
      <c r="E20" s="48">
        <f t="shared" si="0"/>
        <v>0</v>
      </c>
      <c r="F20" s="48">
        <f t="shared" si="2"/>
        <v>0</v>
      </c>
      <c r="G20" s="46"/>
      <c r="H20" s="46"/>
    </row>
    <row r="21" spans="1:8">
      <c r="A21" s="47" t="s">
        <v>51</v>
      </c>
      <c r="B21" s="47" t="s">
        <v>34</v>
      </c>
      <c r="C21" s="80">
        <v>-457356</v>
      </c>
      <c r="D21" s="80">
        <f t="shared" si="1"/>
        <v>96044.76</v>
      </c>
      <c r="E21" s="48">
        <f t="shared" si="0"/>
        <v>-96044.76</v>
      </c>
      <c r="F21" s="48">
        <f t="shared" si="2"/>
        <v>0</v>
      </c>
      <c r="G21" s="46"/>
      <c r="H21" s="46"/>
    </row>
    <row r="22" spans="1:8">
      <c r="A22" s="47" t="s">
        <v>52</v>
      </c>
      <c r="B22" s="47" t="s">
        <v>35</v>
      </c>
      <c r="C22" s="80">
        <v>1410390.23</v>
      </c>
      <c r="D22" s="80">
        <f t="shared" si="1"/>
        <v>-296181.94829999999</v>
      </c>
      <c r="E22" s="48">
        <f t="shared" si="0"/>
        <v>296181.94829999999</v>
      </c>
      <c r="F22" s="48">
        <f t="shared" si="2"/>
        <v>0</v>
      </c>
      <c r="G22" s="46"/>
      <c r="H22" s="46"/>
    </row>
    <row r="23" spans="1:8">
      <c r="A23" s="47" t="s">
        <v>119</v>
      </c>
      <c r="B23" s="47" t="s">
        <v>67</v>
      </c>
      <c r="C23" s="80">
        <v>0</v>
      </c>
      <c r="D23" s="80">
        <v>0</v>
      </c>
      <c r="E23" s="48">
        <f t="shared" si="0"/>
        <v>0</v>
      </c>
      <c r="F23" s="48">
        <f t="shared" si="2"/>
        <v>0</v>
      </c>
      <c r="G23" s="46"/>
      <c r="H23" s="46"/>
    </row>
    <row r="24" spans="1:8">
      <c r="A24" s="47" t="s">
        <v>53</v>
      </c>
      <c r="B24" s="81" t="s">
        <v>91</v>
      </c>
      <c r="C24" s="80">
        <v>-179994.71</v>
      </c>
      <c r="D24" s="80">
        <f>-E24</f>
        <v>37798.8891</v>
      </c>
      <c r="E24" s="48">
        <f t="shared" si="0"/>
        <v>-37798.8891</v>
      </c>
      <c r="F24" s="48">
        <f t="shared" si="2"/>
        <v>0</v>
      </c>
      <c r="G24" s="46"/>
      <c r="H24" s="46"/>
    </row>
    <row r="25" spans="1:8">
      <c r="A25" s="47" t="s">
        <v>54</v>
      </c>
      <c r="B25" s="81" t="s">
        <v>92</v>
      </c>
      <c r="C25" s="80">
        <v>147750</v>
      </c>
      <c r="D25" s="80">
        <f t="shared" ref="D25:D36" si="3">-E25</f>
        <v>-31027.5</v>
      </c>
      <c r="E25" s="48">
        <f t="shared" si="0"/>
        <v>31027.5</v>
      </c>
      <c r="F25" s="48">
        <f t="shared" si="2"/>
        <v>0</v>
      </c>
      <c r="G25" s="46"/>
      <c r="H25" s="46"/>
    </row>
    <row r="26" spans="1:8">
      <c r="A26" s="47" t="s">
        <v>55</v>
      </c>
      <c r="B26" s="81" t="s">
        <v>93</v>
      </c>
      <c r="C26" s="80">
        <v>56200.77</v>
      </c>
      <c r="D26" s="80">
        <f t="shared" si="3"/>
        <v>-11802.161699999999</v>
      </c>
      <c r="E26" s="48">
        <f t="shared" si="0"/>
        <v>11802.161699999999</v>
      </c>
      <c r="F26" s="48">
        <f t="shared" si="2"/>
        <v>0</v>
      </c>
      <c r="G26" s="46"/>
      <c r="H26" s="46"/>
    </row>
    <row r="27" spans="1:8">
      <c r="A27" s="47" t="s">
        <v>56</v>
      </c>
      <c r="B27" s="47" t="s">
        <v>36</v>
      </c>
      <c r="C27" s="80">
        <v>0</v>
      </c>
      <c r="D27" s="80">
        <f t="shared" si="3"/>
        <v>0</v>
      </c>
      <c r="E27" s="48">
        <f t="shared" si="0"/>
        <v>0</v>
      </c>
      <c r="F27" s="48">
        <f t="shared" si="2"/>
        <v>0</v>
      </c>
      <c r="G27" s="46"/>
      <c r="H27" s="46"/>
    </row>
    <row r="28" spans="1:8">
      <c r="A28" s="47" t="s">
        <v>120</v>
      </c>
      <c r="B28" s="47" t="s">
        <v>68</v>
      </c>
      <c r="C28" s="80">
        <v>4953.26</v>
      </c>
      <c r="D28" s="80">
        <f t="shared" si="3"/>
        <v>-1040.1846</v>
      </c>
      <c r="E28" s="48">
        <f t="shared" si="0"/>
        <v>1040.1846</v>
      </c>
      <c r="F28" s="48">
        <f t="shared" si="2"/>
        <v>0</v>
      </c>
      <c r="G28" s="46"/>
      <c r="H28" s="46"/>
    </row>
    <row r="29" spans="1:8">
      <c r="A29" s="47" t="s">
        <v>60</v>
      </c>
      <c r="B29" s="47" t="s">
        <v>61</v>
      </c>
      <c r="C29" s="80">
        <v>3211820</v>
      </c>
      <c r="D29" s="80">
        <f t="shared" si="3"/>
        <v>-674482.2</v>
      </c>
      <c r="E29" s="48">
        <f t="shared" ref="E29:E32" si="4">C29*$E$8</f>
        <v>674482.2</v>
      </c>
      <c r="F29" s="48">
        <f t="shared" ref="F29:F32" si="5">D29+E29</f>
        <v>0</v>
      </c>
      <c r="G29" s="46"/>
      <c r="H29" s="46"/>
    </row>
    <row r="30" spans="1:8">
      <c r="A30" s="47" t="s">
        <v>121</v>
      </c>
      <c r="B30" s="47" t="s">
        <v>69</v>
      </c>
      <c r="C30" s="80">
        <v>360923.24</v>
      </c>
      <c r="D30" s="80">
        <f t="shared" si="3"/>
        <v>-75793.880399999995</v>
      </c>
      <c r="E30" s="48">
        <f t="shared" si="4"/>
        <v>75793.880399999995</v>
      </c>
      <c r="F30" s="48">
        <f t="shared" si="5"/>
        <v>0</v>
      </c>
      <c r="G30" s="46"/>
      <c r="H30" s="46"/>
    </row>
    <row r="31" spans="1:8">
      <c r="A31" s="47" t="s">
        <v>122</v>
      </c>
      <c r="B31" s="47" t="s">
        <v>70</v>
      </c>
      <c r="C31" s="80">
        <v>-5226621.4400000004</v>
      </c>
      <c r="D31" s="80">
        <f t="shared" si="3"/>
        <v>1097590.5024000001</v>
      </c>
      <c r="E31" s="48">
        <f t="shared" si="4"/>
        <v>-1097590.5024000001</v>
      </c>
      <c r="F31" s="48">
        <f t="shared" si="5"/>
        <v>0</v>
      </c>
      <c r="G31" s="46"/>
      <c r="H31" s="46"/>
    </row>
    <row r="32" spans="1:8">
      <c r="A32" s="47" t="s">
        <v>123</v>
      </c>
      <c r="B32" s="47" t="s">
        <v>94</v>
      </c>
      <c r="C32" s="80">
        <v>-1433788.92</v>
      </c>
      <c r="D32" s="80">
        <f t="shared" si="3"/>
        <v>301095.67319999996</v>
      </c>
      <c r="E32" s="48">
        <f t="shared" si="4"/>
        <v>-301095.67319999996</v>
      </c>
      <c r="F32" s="48">
        <f t="shared" si="5"/>
        <v>0</v>
      </c>
      <c r="G32" s="46"/>
      <c r="H32" s="46"/>
    </row>
    <row r="33" spans="1:8" s="43" customFormat="1">
      <c r="A33" s="47" t="s">
        <v>124</v>
      </c>
      <c r="B33" s="46" t="s">
        <v>125</v>
      </c>
      <c r="C33" s="80">
        <v>-9320.0400000000009</v>
      </c>
      <c r="D33" s="80">
        <f t="shared" si="3"/>
        <v>1957.2084000000002</v>
      </c>
      <c r="E33" s="48">
        <f t="shared" ref="E33:E36" si="6">C33*$E$8</f>
        <v>-1957.2084000000002</v>
      </c>
      <c r="F33" s="48">
        <f t="shared" ref="F33:F36" si="7">D33+E33</f>
        <v>0</v>
      </c>
      <c r="G33" s="52"/>
      <c r="H33" s="52"/>
    </row>
    <row r="34" spans="1:8" s="43" customFormat="1">
      <c r="A34" s="47" t="s">
        <v>126</v>
      </c>
      <c r="B34" s="47" t="s">
        <v>127</v>
      </c>
      <c r="C34" s="80">
        <v>4597181.0599999996</v>
      </c>
      <c r="D34" s="80">
        <f t="shared" si="3"/>
        <v>-965408.02259999991</v>
      </c>
      <c r="E34" s="48">
        <f t="shared" si="6"/>
        <v>965408.02259999991</v>
      </c>
      <c r="F34" s="48">
        <f t="shared" si="7"/>
        <v>0</v>
      </c>
      <c r="G34" s="52"/>
      <c r="H34" s="52"/>
    </row>
    <row r="35" spans="1:8" s="43" customFormat="1">
      <c r="A35" s="47" t="s">
        <v>128</v>
      </c>
      <c r="B35" s="47" t="s">
        <v>129</v>
      </c>
      <c r="C35" s="80">
        <v>-410750</v>
      </c>
      <c r="D35" s="80">
        <f t="shared" si="3"/>
        <v>86257.5</v>
      </c>
      <c r="E35" s="48">
        <f t="shared" si="6"/>
        <v>-86257.5</v>
      </c>
      <c r="F35" s="48">
        <f t="shared" si="7"/>
        <v>0</v>
      </c>
      <c r="G35" s="52"/>
      <c r="H35" s="52"/>
    </row>
    <row r="36" spans="1:8" s="43" customFormat="1">
      <c r="A36" s="47" t="s">
        <v>130</v>
      </c>
      <c r="B36" s="47" t="s">
        <v>131</v>
      </c>
      <c r="C36" s="80">
        <v>-16192863</v>
      </c>
      <c r="D36" s="80">
        <f t="shared" si="3"/>
        <v>3400501.23</v>
      </c>
      <c r="E36" s="48">
        <f t="shared" si="6"/>
        <v>-3400501.23</v>
      </c>
      <c r="F36" s="48">
        <f t="shared" si="7"/>
        <v>0</v>
      </c>
      <c r="G36" s="52"/>
      <c r="H36" s="52"/>
    </row>
    <row r="37" spans="1:8" s="43" customFormat="1">
      <c r="A37" s="42" t="s">
        <v>42</v>
      </c>
      <c r="B37" s="82" t="s">
        <v>30</v>
      </c>
      <c r="C37" s="83">
        <v>88374.767862500012</v>
      </c>
      <c r="D37" s="84">
        <v>0</v>
      </c>
      <c r="E37" s="51">
        <f t="shared" ref="E37:E39" si="8">C37*$E$8</f>
        <v>18558.701251125003</v>
      </c>
      <c r="F37" s="51">
        <f>E37</f>
        <v>18558.701251125003</v>
      </c>
      <c r="G37" s="52"/>
      <c r="H37" s="52"/>
    </row>
    <row r="38" spans="1:8" s="43" customFormat="1">
      <c r="A38" s="42" t="s">
        <v>132</v>
      </c>
      <c r="B38" s="82" t="s">
        <v>72</v>
      </c>
      <c r="C38" s="83">
        <v>723245.271968449</v>
      </c>
      <c r="D38" s="84"/>
      <c r="E38" s="51">
        <f t="shared" si="8"/>
        <v>151881.50711337427</v>
      </c>
      <c r="F38" s="51">
        <f t="shared" ref="F38:F39" si="9">E38</f>
        <v>151881.50711337427</v>
      </c>
      <c r="G38" s="52"/>
      <c r="H38" s="52"/>
    </row>
    <row r="39" spans="1:8" s="43" customFormat="1">
      <c r="A39" s="42" t="s">
        <v>133</v>
      </c>
      <c r="B39" s="82" t="s">
        <v>71</v>
      </c>
      <c r="C39" s="83">
        <v>730080.60267999989</v>
      </c>
      <c r="D39" s="84"/>
      <c r="E39" s="51">
        <f t="shared" si="8"/>
        <v>153316.92656279998</v>
      </c>
      <c r="F39" s="51">
        <f t="shared" si="9"/>
        <v>153316.92656279998</v>
      </c>
      <c r="G39" s="52"/>
      <c r="H39" s="52"/>
    </row>
    <row r="40" spans="1:8" s="43" customFormat="1">
      <c r="A40" s="42" t="s">
        <v>62</v>
      </c>
      <c r="B40" s="82" t="s">
        <v>139</v>
      </c>
      <c r="C40" s="83">
        <v>-21923920.823666662</v>
      </c>
      <c r="D40" s="83">
        <v>5368608.8479699986</v>
      </c>
      <c r="E40" s="51">
        <f>-C40*$E$8</f>
        <v>4604023.372969999</v>
      </c>
      <c r="F40" s="51">
        <f>D40-E40</f>
        <v>764585.47499999963</v>
      </c>
      <c r="G40" s="52"/>
      <c r="H40" s="52"/>
    </row>
    <row r="41" spans="1:8">
      <c r="B41" s="46"/>
      <c r="C41" s="46"/>
      <c r="D41" s="46"/>
      <c r="E41" s="46"/>
      <c r="F41" s="46"/>
      <c r="G41" s="46"/>
      <c r="H41" s="46"/>
    </row>
    <row r="42" spans="1:8">
      <c r="B42" s="53" t="s">
        <v>37</v>
      </c>
      <c r="C42" s="63">
        <f>SUM(C9:C40)</f>
        <v>-28373855.201155715</v>
      </c>
      <c r="D42" s="54">
        <f>SUM(D9:D40)</f>
        <v>7046852.2021699976</v>
      </c>
      <c r="E42" s="54">
        <f>SUM(E9:E40)</f>
        <v>3249537.1536972988</v>
      </c>
      <c r="F42" s="54">
        <f>SUM(F9:F40)</f>
        <v>1088342.609927299</v>
      </c>
      <c r="G42" s="46"/>
      <c r="H42" s="46"/>
    </row>
    <row r="43" spans="1:8">
      <c r="B43" s="55" t="s">
        <v>38</v>
      </c>
      <c r="C43" s="54">
        <f>C6+C42</f>
        <v>139295225.91884428</v>
      </c>
      <c r="D43" s="54"/>
      <c r="E43" s="54"/>
      <c r="F43" s="46"/>
      <c r="G43" s="46"/>
      <c r="H43" s="46"/>
    </row>
    <row r="44" spans="1:8">
      <c r="B44" s="46"/>
      <c r="C44" s="56" t="s">
        <v>73</v>
      </c>
      <c r="D44" s="46"/>
      <c r="E44" s="46"/>
      <c r="F44" s="46"/>
      <c r="G44" s="46"/>
      <c r="H44" s="46"/>
    </row>
    <row r="45" spans="1:8" ht="15" thickBot="1">
      <c r="B45" s="57" t="s">
        <v>39</v>
      </c>
      <c r="C45" s="58">
        <f>C43*21%</f>
        <v>29251997.442957297</v>
      </c>
      <c r="D45" s="59">
        <f>D42</f>
        <v>7046852.2021699976</v>
      </c>
      <c r="E45" s="85">
        <f>SUM(C45:D45)</f>
        <v>36298849.645127296</v>
      </c>
      <c r="F45" s="46"/>
      <c r="G45" s="46"/>
      <c r="H45" s="46"/>
    </row>
    <row r="46" spans="1:8" ht="15" thickTop="1">
      <c r="B46" s="46"/>
      <c r="C46" s="54"/>
      <c r="D46" s="54"/>
      <c r="E46" s="54"/>
      <c r="F46" s="46"/>
      <c r="G46" s="46"/>
      <c r="H46" s="46"/>
    </row>
    <row r="47" spans="1:8" ht="15" thickBot="1">
      <c r="B47" s="46"/>
      <c r="C47" s="46"/>
      <c r="D47" s="46"/>
      <c r="E47" s="46"/>
      <c r="F47" s="46"/>
      <c r="G47" s="46"/>
      <c r="H47" s="46"/>
    </row>
    <row r="48" spans="1:8">
      <c r="B48" s="87" t="s">
        <v>63</v>
      </c>
      <c r="C48" s="88"/>
      <c r="D48" s="89"/>
      <c r="E48" s="46"/>
      <c r="F48" s="46"/>
      <c r="G48" s="46"/>
      <c r="H48" s="46"/>
    </row>
    <row r="49" spans="1:11">
      <c r="B49" s="90" t="s">
        <v>40</v>
      </c>
      <c r="C49" s="60">
        <f>C6</f>
        <v>167669081.12</v>
      </c>
      <c r="D49" s="91"/>
      <c r="E49" s="46"/>
      <c r="F49" s="46"/>
      <c r="G49" s="46"/>
      <c r="H49" s="46"/>
    </row>
    <row r="50" spans="1:11">
      <c r="B50" s="92" t="s">
        <v>74</v>
      </c>
      <c r="C50" s="60">
        <f>C49*21%</f>
        <v>35210507.0352</v>
      </c>
      <c r="D50" s="93">
        <f>C50/$C$49</f>
        <v>0.21</v>
      </c>
      <c r="E50" s="46"/>
      <c r="F50" s="46"/>
      <c r="G50" s="46"/>
      <c r="H50" s="46"/>
    </row>
    <row r="51" spans="1:11">
      <c r="B51" s="94" t="s">
        <v>30</v>
      </c>
      <c r="C51" s="60">
        <f>E37</f>
        <v>18558.701251125003</v>
      </c>
      <c r="D51" s="95">
        <f>C51/$C$49</f>
        <v>1.1068648511196066E-4</v>
      </c>
      <c r="E51" s="46"/>
      <c r="F51" s="46"/>
      <c r="G51" s="46"/>
      <c r="H51" s="46"/>
    </row>
    <row r="52" spans="1:11">
      <c r="B52" s="118" t="s">
        <v>162</v>
      </c>
      <c r="C52" s="123">
        <f>F40</f>
        <v>764585.47499999963</v>
      </c>
      <c r="D52" s="124">
        <f t="shared" ref="D52:D56" si="10">C52/$C$49</f>
        <v>4.5600862716769427E-3</v>
      </c>
      <c r="E52" s="46"/>
      <c r="F52" s="46"/>
      <c r="G52" s="46"/>
      <c r="H52" s="125" t="s">
        <v>163</v>
      </c>
      <c r="I52" s="125"/>
      <c r="J52" s="125" t="s">
        <v>164</v>
      </c>
    </row>
    <row r="53" spans="1:11">
      <c r="B53" s="118" t="s">
        <v>156</v>
      </c>
      <c r="C53" s="119">
        <v>0</v>
      </c>
      <c r="D53" s="120">
        <f t="shared" si="10"/>
        <v>0</v>
      </c>
      <c r="E53" s="50" t="s">
        <v>157</v>
      </c>
      <c r="F53" s="121"/>
      <c r="G53" s="121"/>
      <c r="H53" s="122">
        <f>'EDIT Turnaround'!B10</f>
        <v>-5973829.692845</v>
      </c>
      <c r="I53" s="50" t="s">
        <v>158</v>
      </c>
      <c r="J53" s="122">
        <f>'EDIT Turnaround'!B10/0.79</f>
        <v>-7561809.7377784802</v>
      </c>
      <c r="K53" s="50" t="s">
        <v>159</v>
      </c>
    </row>
    <row r="54" spans="1:11">
      <c r="B54" s="118" t="s">
        <v>160</v>
      </c>
      <c r="C54" s="119">
        <v>0</v>
      </c>
      <c r="D54" s="120">
        <f t="shared" si="10"/>
        <v>0</v>
      </c>
      <c r="E54" s="50" t="s">
        <v>161</v>
      </c>
      <c r="F54" s="121"/>
      <c r="G54" s="121"/>
      <c r="H54" s="122">
        <f>'EDIT Turnaround'!E21</f>
        <v>-230066</v>
      </c>
      <c r="I54" s="50" t="s">
        <v>158</v>
      </c>
      <c r="J54" s="122">
        <f>'EDIT Turnaround'!E28</f>
        <v>-291222.78481012653</v>
      </c>
      <c r="K54" s="50" t="s">
        <v>159</v>
      </c>
    </row>
    <row r="55" spans="1:11">
      <c r="B55" s="94" t="s">
        <v>72</v>
      </c>
      <c r="C55" s="60">
        <f>F39</f>
        <v>153316.92656279998</v>
      </c>
      <c r="D55" s="95">
        <f t="shared" si="10"/>
        <v>9.1440190128477979E-4</v>
      </c>
      <c r="E55" s="46"/>
      <c r="F55" s="46"/>
      <c r="G55" s="46"/>
      <c r="H55" s="46"/>
    </row>
    <row r="56" spans="1:11">
      <c r="B56" s="94" t="s">
        <v>71</v>
      </c>
      <c r="C56" s="60">
        <f>F38</f>
        <v>151881.50711337427</v>
      </c>
      <c r="D56" s="95">
        <f t="shared" si="10"/>
        <v>9.0584087476851716E-4</v>
      </c>
      <c r="E56" s="46"/>
      <c r="F56" s="46"/>
      <c r="G56" s="46"/>
      <c r="H56" s="46"/>
    </row>
    <row r="57" spans="1:11" ht="15" thickBot="1">
      <c r="B57" s="96" t="s">
        <v>64</v>
      </c>
      <c r="C57" s="97">
        <f>SUM(C50:C56)</f>
        <v>36298849.645127304</v>
      </c>
      <c r="D57" s="98">
        <f>C57/$C$49</f>
        <v>0.21649101553284222</v>
      </c>
      <c r="E57" s="61"/>
      <c r="F57" s="46"/>
      <c r="G57" s="46"/>
      <c r="H57" s="46"/>
    </row>
    <row r="58" spans="1:11">
      <c r="B58" s="53"/>
      <c r="C58" s="60">
        <f>C57-E45</f>
        <v>0</v>
      </c>
      <c r="D58" s="62"/>
      <c r="E58" s="46"/>
      <c r="F58" s="46"/>
      <c r="G58" s="46"/>
      <c r="H58" s="46"/>
    </row>
    <row r="59" spans="1:11" ht="15.6">
      <c r="A59" s="86"/>
      <c r="B59"/>
      <c r="C59"/>
      <c r="D59"/>
      <c r="E59"/>
      <c r="F59"/>
      <c r="G59" s="46"/>
      <c r="H59" s="46"/>
    </row>
    <row r="60" spans="1:11">
      <c r="A60"/>
      <c r="B60"/>
      <c r="C60"/>
      <c r="D60"/>
      <c r="E60"/>
      <c r="F60"/>
      <c r="G60" s="46"/>
      <c r="H60" s="46"/>
    </row>
    <row r="61" spans="1:11">
      <c r="A61"/>
      <c r="B61"/>
      <c r="C61"/>
      <c r="D61"/>
      <c r="E61"/>
      <c r="F61"/>
      <c r="G61" s="46"/>
      <c r="H61" s="46"/>
    </row>
    <row r="62" spans="1:11">
      <c r="A62"/>
      <c r="B62"/>
      <c r="C62"/>
      <c r="D62"/>
      <c r="E62"/>
      <c r="F62"/>
      <c r="G62" s="46"/>
      <c r="H62" s="46"/>
    </row>
    <row r="63" spans="1:11">
      <c r="A63"/>
      <c r="B63"/>
      <c r="C63"/>
      <c r="D63"/>
      <c r="E63"/>
      <c r="F63"/>
      <c r="G63" s="46"/>
      <c r="H63" s="46"/>
    </row>
    <row r="64" spans="1:11">
      <c r="A64"/>
      <c r="B64"/>
      <c r="C64"/>
      <c r="D64"/>
      <c r="E64"/>
      <c r="F64"/>
      <c r="G64" s="46"/>
      <c r="H64" s="46"/>
    </row>
    <row r="65" spans="1:8">
      <c r="A65"/>
      <c r="B65"/>
      <c r="C65"/>
      <c r="D65"/>
      <c r="E65"/>
      <c r="F65"/>
      <c r="G65" s="46"/>
      <c r="H65" s="46"/>
    </row>
    <row r="66" spans="1:8">
      <c r="A66"/>
      <c r="B66"/>
      <c r="C66"/>
      <c r="D66"/>
      <c r="E66"/>
      <c r="F66"/>
      <c r="G66" s="46"/>
      <c r="H66" s="46"/>
    </row>
    <row r="67" spans="1:8">
      <c r="A67"/>
      <c r="B67"/>
      <c r="C67"/>
      <c r="D67"/>
      <c r="E67"/>
      <c r="F67"/>
      <c r="G67" s="46"/>
      <c r="H67" s="46"/>
    </row>
    <row r="68" spans="1:8">
      <c r="A68"/>
      <c r="B68"/>
      <c r="C68"/>
      <c r="D68"/>
      <c r="E68"/>
      <c r="F68"/>
      <c r="G68" s="46"/>
      <c r="H68" s="46"/>
    </row>
    <row r="69" spans="1:8">
      <c r="A69"/>
      <c r="B69"/>
      <c r="C69"/>
      <c r="D69"/>
      <c r="E69"/>
      <c r="F69"/>
      <c r="G69" s="46"/>
      <c r="H69" s="46"/>
    </row>
    <row r="70" spans="1:8">
      <c r="A70"/>
      <c r="B70"/>
      <c r="C70"/>
      <c r="D70"/>
      <c r="E70"/>
      <c r="F70"/>
      <c r="G70" s="46"/>
      <c r="H70" s="46"/>
    </row>
    <row r="71" spans="1:8">
      <c r="A71"/>
      <c r="B71"/>
      <c r="C71"/>
      <c r="D71"/>
      <c r="E71"/>
      <c r="F71"/>
      <c r="G71" s="46"/>
      <c r="H71" s="46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topLeftCell="C1" workbookViewId="0">
      <selection activeCell="Q5" sqref="Q5"/>
    </sheetView>
  </sheetViews>
  <sheetFormatPr defaultRowHeight="13.2"/>
  <cols>
    <col min="1" max="1" width="14.6640625" customWidth="1"/>
    <col min="2" max="2" width="10.44140625" customWidth="1"/>
    <col min="3" max="3" width="8.33203125" customWidth="1"/>
    <col min="4" max="4" width="30.88671875" customWidth="1"/>
    <col min="5" max="5" width="11.33203125" customWidth="1"/>
    <col min="6" max="6" width="12.44140625" customWidth="1"/>
    <col min="7" max="8" width="11.33203125" customWidth="1"/>
    <col min="9" max="9" width="11.6640625" customWidth="1"/>
    <col min="10" max="10" width="12.44140625" customWidth="1"/>
    <col min="11" max="11" width="11.33203125" customWidth="1"/>
    <col min="12" max="12" width="11.33203125" bestFit="1" customWidth="1"/>
    <col min="13" max="13" width="11.6640625" bestFit="1" customWidth="1"/>
    <col min="14" max="15" width="11.33203125" customWidth="1"/>
    <col min="16" max="16" width="12.44140625" customWidth="1"/>
    <col min="17" max="17" width="13.5546875" customWidth="1"/>
    <col min="18" max="18" width="13.44140625" bestFit="1" customWidth="1"/>
  </cols>
  <sheetData>
    <row r="1" spans="1:17">
      <c r="A1" s="71" t="s">
        <v>76</v>
      </c>
      <c r="B1" s="71" t="s">
        <v>76</v>
      </c>
      <c r="C1" s="71" t="s">
        <v>76</v>
      </c>
      <c r="D1" s="71" t="s">
        <v>77</v>
      </c>
      <c r="E1" s="72" t="s">
        <v>100</v>
      </c>
      <c r="F1" s="72" t="s">
        <v>101</v>
      </c>
      <c r="G1" s="72" t="s">
        <v>102</v>
      </c>
      <c r="H1" s="72" t="s">
        <v>103</v>
      </c>
      <c r="I1" s="72" t="s">
        <v>104</v>
      </c>
      <c r="J1" s="72" t="s">
        <v>105</v>
      </c>
      <c r="K1" s="72" t="s">
        <v>106</v>
      </c>
      <c r="L1" s="72" t="s">
        <v>107</v>
      </c>
      <c r="M1" s="72" t="s">
        <v>108</v>
      </c>
      <c r="N1" s="72" t="s">
        <v>109</v>
      </c>
      <c r="O1" s="72" t="s">
        <v>110</v>
      </c>
      <c r="P1" s="72" t="s">
        <v>111</v>
      </c>
      <c r="Q1" s="73" t="s">
        <v>78</v>
      </c>
    </row>
    <row r="2" spans="1:17">
      <c r="A2" s="71" t="s">
        <v>76</v>
      </c>
      <c r="B2" s="74" t="s">
        <v>76</v>
      </c>
      <c r="C2" s="74" t="s">
        <v>76</v>
      </c>
      <c r="D2" s="71" t="s">
        <v>76</v>
      </c>
      <c r="E2" s="75" t="s">
        <v>79</v>
      </c>
      <c r="F2" s="75" t="s">
        <v>79</v>
      </c>
      <c r="G2" s="75" t="s">
        <v>79</v>
      </c>
      <c r="H2" s="75" t="s">
        <v>79</v>
      </c>
      <c r="I2" s="75" t="s">
        <v>79</v>
      </c>
      <c r="J2" s="75" t="s">
        <v>79</v>
      </c>
      <c r="K2" s="75" t="s">
        <v>79</v>
      </c>
      <c r="L2" s="75" t="s">
        <v>79</v>
      </c>
      <c r="M2" s="75" t="s">
        <v>79</v>
      </c>
      <c r="N2" s="75" t="s">
        <v>79</v>
      </c>
      <c r="O2" s="75" t="s">
        <v>79</v>
      </c>
      <c r="P2" s="75" t="s">
        <v>79</v>
      </c>
      <c r="Q2" s="76" t="s">
        <v>79</v>
      </c>
    </row>
    <row r="3" spans="1:17">
      <c r="A3" s="71" t="s">
        <v>80</v>
      </c>
      <c r="B3" s="65"/>
      <c r="C3" s="71" t="s">
        <v>81</v>
      </c>
      <c r="D3" s="71" t="s">
        <v>76</v>
      </c>
      <c r="E3" s="77" t="s">
        <v>82</v>
      </c>
      <c r="F3" s="77" t="s">
        <v>82</v>
      </c>
      <c r="G3" s="77" t="s">
        <v>82</v>
      </c>
      <c r="H3" s="77" t="s">
        <v>82</v>
      </c>
      <c r="I3" s="77" t="s">
        <v>82</v>
      </c>
      <c r="J3" s="77" t="s">
        <v>82</v>
      </c>
      <c r="K3" s="77" t="s">
        <v>82</v>
      </c>
      <c r="L3" s="77" t="s">
        <v>82</v>
      </c>
      <c r="M3" s="77" t="s">
        <v>82</v>
      </c>
      <c r="N3" s="77" t="s">
        <v>82</v>
      </c>
      <c r="O3" s="77" t="s">
        <v>82</v>
      </c>
      <c r="P3" s="77" t="s">
        <v>82</v>
      </c>
      <c r="Q3" s="78" t="s">
        <v>82</v>
      </c>
    </row>
    <row r="4" spans="1:17">
      <c r="A4" s="72" t="s">
        <v>83</v>
      </c>
      <c r="B4" s="75" t="s">
        <v>84</v>
      </c>
      <c r="C4" s="75" t="s">
        <v>85</v>
      </c>
      <c r="D4" s="72" t="s">
        <v>86</v>
      </c>
      <c r="E4" s="64">
        <v>5903333.2599999998</v>
      </c>
      <c r="F4" s="64">
        <v>1490410.9</v>
      </c>
      <c r="G4" s="64">
        <v>3970632.19</v>
      </c>
      <c r="H4" s="64">
        <v>7010715.9400000004</v>
      </c>
      <c r="I4" s="64">
        <v>3179923.43</v>
      </c>
      <c r="J4" s="64">
        <v>2614293.91</v>
      </c>
      <c r="K4" s="64">
        <v>3046696.75</v>
      </c>
      <c r="L4" s="64">
        <v>7266591.0899999999</v>
      </c>
      <c r="M4" s="64">
        <v>14585570.26</v>
      </c>
      <c r="N4" s="64">
        <v>9166839.4399999995</v>
      </c>
      <c r="O4" s="64">
        <v>9584675.5099999998</v>
      </c>
      <c r="P4" s="64">
        <v>11648062.890000001</v>
      </c>
      <c r="Q4" s="68">
        <v>79467745.569999993</v>
      </c>
    </row>
    <row r="5" spans="1:17">
      <c r="A5" s="72" t="s">
        <v>87</v>
      </c>
      <c r="B5" s="75" t="s">
        <v>88</v>
      </c>
      <c r="C5" s="75" t="s">
        <v>89</v>
      </c>
      <c r="D5" s="72" t="s">
        <v>90</v>
      </c>
      <c r="E5" s="64">
        <v>-5019710.5999999996</v>
      </c>
      <c r="F5" s="64">
        <v>-2859509.46</v>
      </c>
      <c r="G5" s="64">
        <v>-3737938.33</v>
      </c>
      <c r="H5" s="64">
        <v>-6489570.96</v>
      </c>
      <c r="I5" s="64">
        <v>-2329141.19</v>
      </c>
      <c r="J5" s="64">
        <v>-2603596.9500000002</v>
      </c>
      <c r="K5" s="64">
        <v>-3186563.73</v>
      </c>
      <c r="L5" s="64">
        <v>-6969730.1900000004</v>
      </c>
      <c r="M5" s="64">
        <v>-6309111.7599999998</v>
      </c>
      <c r="N5" s="64">
        <v>-8284917.5700000003</v>
      </c>
      <c r="O5" s="64">
        <v>-9880913.8800000008</v>
      </c>
      <c r="P5" s="64">
        <v>-9589602.4900000002</v>
      </c>
      <c r="Q5" s="68">
        <v>-67260307.109999999</v>
      </c>
    </row>
    <row r="6" spans="1:17">
      <c r="A6" s="79" t="s">
        <v>78</v>
      </c>
      <c r="B6" s="66"/>
      <c r="C6" s="66"/>
      <c r="D6" s="70"/>
      <c r="E6" s="67">
        <v>883622.66</v>
      </c>
      <c r="F6" s="67">
        <v>-1369098.56</v>
      </c>
      <c r="G6" s="67">
        <v>232693.86</v>
      </c>
      <c r="H6" s="67">
        <v>521144.98</v>
      </c>
      <c r="I6" s="67">
        <v>850782.24</v>
      </c>
      <c r="J6" s="67">
        <v>10696.96</v>
      </c>
      <c r="K6" s="67">
        <v>-139866.98000000001</v>
      </c>
      <c r="L6" s="67">
        <v>296860.90000000002</v>
      </c>
      <c r="M6" s="67">
        <v>8276458.5</v>
      </c>
      <c r="N6" s="67">
        <v>881921.87</v>
      </c>
      <c r="O6" s="67">
        <v>-296238.37</v>
      </c>
      <c r="P6" s="67">
        <v>2058460.4</v>
      </c>
      <c r="Q6" s="69">
        <v>12207438.460000001</v>
      </c>
    </row>
  </sheetData>
  <pageMargins left="0.7" right="0.7" top="0.75" bottom="0.75" header="0.3" footer="0.3"/>
  <customProperties>
    <customPr name="_pios_id" r:id="rId1"/>
    <customPr name="CofWorksheetType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0"/>
  <sheetViews>
    <sheetView workbookViewId="0">
      <selection activeCell="C3" sqref="C3"/>
    </sheetView>
  </sheetViews>
  <sheetFormatPr defaultRowHeight="13.2"/>
  <cols>
    <col min="1" max="1" width="49.6640625" bestFit="1" customWidth="1"/>
    <col min="2" max="2" width="15.5546875" bestFit="1" customWidth="1"/>
    <col min="3" max="3" width="18.109375" customWidth="1"/>
    <col min="4" max="5" width="15.5546875" bestFit="1" customWidth="1"/>
  </cols>
  <sheetData>
    <row r="3" spans="1:5" ht="14.4">
      <c r="A3" s="99" t="s">
        <v>58</v>
      </c>
      <c r="B3" s="100"/>
      <c r="C3" s="101"/>
      <c r="D3" s="100"/>
      <c r="E3" s="100"/>
    </row>
    <row r="4" spans="1:5" ht="14.4">
      <c r="A4" s="99" t="s">
        <v>112</v>
      </c>
      <c r="B4" s="100"/>
      <c r="C4" s="100"/>
      <c r="D4" s="100"/>
      <c r="E4" s="100"/>
    </row>
    <row r="5" spans="1:5">
      <c r="A5" s="102"/>
      <c r="B5" s="100"/>
      <c r="C5" s="100"/>
      <c r="D5" s="100"/>
      <c r="E5" s="100"/>
    </row>
    <row r="6" spans="1:5">
      <c r="A6" s="102"/>
      <c r="B6" s="100"/>
      <c r="C6" s="100"/>
      <c r="D6" s="100"/>
      <c r="E6" s="100"/>
    </row>
    <row r="7" spans="1:5">
      <c r="A7" s="102"/>
      <c r="B7" s="100"/>
      <c r="C7" s="100"/>
      <c r="D7" s="100"/>
      <c r="E7" s="100"/>
    </row>
    <row r="8" spans="1:5" ht="39.6">
      <c r="A8" s="103" t="s">
        <v>140</v>
      </c>
      <c r="B8" s="104" t="s">
        <v>134</v>
      </c>
      <c r="C8" s="104" t="s">
        <v>135</v>
      </c>
      <c r="D8" s="104" t="s">
        <v>136</v>
      </c>
      <c r="E8" s="104" t="s">
        <v>137</v>
      </c>
    </row>
    <row r="9" spans="1:5">
      <c r="A9" s="105" t="s">
        <v>141</v>
      </c>
      <c r="B9" s="106">
        <v>-21582629.486123011</v>
      </c>
      <c r="C9" s="106">
        <v>3769796.5249999999</v>
      </c>
      <c r="D9" s="106">
        <v>-17812832.961123012</v>
      </c>
      <c r="E9" s="106">
        <f>+D9/0.79</f>
        <v>-22547889.824206345</v>
      </c>
    </row>
    <row r="10" spans="1:5">
      <c r="A10" s="105" t="s">
        <v>138</v>
      </c>
      <c r="B10" s="107">
        <v>-5973829.692845</v>
      </c>
      <c r="C10" s="107">
        <v>764585.47500000009</v>
      </c>
      <c r="D10" s="107">
        <v>-5209244.2178450003</v>
      </c>
      <c r="E10" s="107">
        <f>+D10/0.79</f>
        <v>-6593980.0225886079</v>
      </c>
    </row>
    <row r="11" spans="1:5" ht="13.8" thickBot="1">
      <c r="A11" s="105" t="s">
        <v>136</v>
      </c>
      <c r="B11" s="108">
        <f>SUM(B9:B10)</f>
        <v>-27556459.178968012</v>
      </c>
      <c r="C11" s="108">
        <f t="shared" ref="C11:E11" si="0">SUM(C9:C10)</f>
        <v>4534382</v>
      </c>
      <c r="D11" s="108">
        <f t="shared" si="0"/>
        <v>-23022077.178968012</v>
      </c>
      <c r="E11" s="108">
        <f t="shared" si="0"/>
        <v>-29141869.846794952</v>
      </c>
    </row>
    <row r="12" spans="1:5" ht="13.8" thickTop="1"/>
    <row r="15" spans="1:5">
      <c r="B15" s="109" t="s">
        <v>142</v>
      </c>
      <c r="C15" s="109" t="s">
        <v>143</v>
      </c>
      <c r="D15" s="109" t="s">
        <v>144</v>
      </c>
      <c r="E15" s="109" t="s">
        <v>145</v>
      </c>
    </row>
    <row r="16" spans="1:5">
      <c r="A16" s="110" t="s">
        <v>146</v>
      </c>
      <c r="B16" s="110" t="s">
        <v>147</v>
      </c>
      <c r="C16" s="110" t="s">
        <v>148</v>
      </c>
      <c r="D16" s="110" t="s">
        <v>149</v>
      </c>
      <c r="E16" s="110" t="s">
        <v>150</v>
      </c>
    </row>
    <row r="17" spans="1:5">
      <c r="A17" s="111" t="s">
        <v>151</v>
      </c>
      <c r="B17" s="112"/>
      <c r="C17" s="112"/>
      <c r="D17" s="112"/>
      <c r="E17" s="112"/>
    </row>
    <row r="18" spans="1:5">
      <c r="A18" s="111">
        <v>44105</v>
      </c>
      <c r="B18" s="113">
        <v>-211299.88</v>
      </c>
      <c r="C18" s="113">
        <v>-167400</v>
      </c>
      <c r="D18" s="113">
        <f>SUM(B18:C18)</f>
        <v>-378699.88</v>
      </c>
      <c r="E18" s="113">
        <v>-61343</v>
      </c>
    </row>
    <row r="19" spans="1:5">
      <c r="A19" s="111">
        <v>44136</v>
      </c>
      <c r="B19" s="114">
        <v>-775944</v>
      </c>
      <c r="C19" s="114">
        <v>-336028</v>
      </c>
      <c r="D19" s="114">
        <f t="shared" ref="D19:D20" si="1">SUM(B19:C19)</f>
        <v>-1111972</v>
      </c>
      <c r="E19" s="114">
        <v>-107380</v>
      </c>
    </row>
    <row r="20" spans="1:5">
      <c r="A20" s="111">
        <v>44166</v>
      </c>
      <c r="B20" s="114">
        <v>-849822</v>
      </c>
      <c r="C20" s="114">
        <v>-368021</v>
      </c>
      <c r="D20" s="114">
        <f t="shared" si="1"/>
        <v>-1217843</v>
      </c>
      <c r="E20" s="114">
        <v>-61343</v>
      </c>
    </row>
    <row r="21" spans="1:5" ht="13.8" thickBot="1">
      <c r="A21" t="s">
        <v>152</v>
      </c>
      <c r="B21" s="115">
        <f>SUM(B18:B20)</f>
        <v>-1837065.88</v>
      </c>
      <c r="C21" s="115">
        <f t="shared" ref="C21:E21" si="2">SUM(C18:C20)</f>
        <v>-871449</v>
      </c>
      <c r="D21" s="115">
        <f t="shared" si="2"/>
        <v>-2708514.88</v>
      </c>
      <c r="E21" s="115">
        <f t="shared" si="2"/>
        <v>-230066</v>
      </c>
    </row>
    <row r="22" spans="1:5" ht="13.8" thickTop="1"/>
    <row r="23" spans="1:5">
      <c r="A23" s="116">
        <v>0.79</v>
      </c>
    </row>
    <row r="24" spans="1:5">
      <c r="A24" s="111" t="s">
        <v>153</v>
      </c>
    </row>
    <row r="25" spans="1:5">
      <c r="A25" s="111">
        <v>44105</v>
      </c>
      <c r="B25" s="113">
        <f>B18/$A$23</f>
        <v>-267468.20253164554</v>
      </c>
      <c r="C25" s="113">
        <f>C18/$A$23</f>
        <v>-211898.73417721517</v>
      </c>
      <c r="D25" s="113">
        <f>SUM(B25:C25)</f>
        <v>-479366.93670886068</v>
      </c>
      <c r="E25" s="113">
        <f>E18/$A$23</f>
        <v>-77649.367088607585</v>
      </c>
    </row>
    <row r="26" spans="1:5">
      <c r="A26" s="111">
        <v>44136</v>
      </c>
      <c r="B26" s="114">
        <f t="shared" ref="B26:C27" si="3">B19/$A$23</f>
        <v>-982207.5949367088</v>
      </c>
      <c r="C26" s="114">
        <f t="shared" si="3"/>
        <v>-425351.89873417717</v>
      </c>
      <c r="D26" s="114">
        <f t="shared" ref="D26:D27" si="4">SUM(B26:C26)</f>
        <v>-1407559.4936708859</v>
      </c>
      <c r="E26" s="114">
        <f t="shared" ref="E26:E27" si="5">E19/$A$23</f>
        <v>-135924.05063291139</v>
      </c>
    </row>
    <row r="27" spans="1:5">
      <c r="A27" s="111">
        <v>44166</v>
      </c>
      <c r="B27" s="114">
        <f t="shared" si="3"/>
        <v>-1075724.0506329113</v>
      </c>
      <c r="C27" s="114">
        <f t="shared" si="3"/>
        <v>-465849.36708860757</v>
      </c>
      <c r="D27" s="114">
        <f t="shared" si="4"/>
        <v>-1541573.4177215188</v>
      </c>
      <c r="E27" s="114">
        <f t="shared" si="5"/>
        <v>-77649.367088607585</v>
      </c>
    </row>
    <row r="28" spans="1:5" ht="13.8" thickBot="1">
      <c r="A28" t="s">
        <v>154</v>
      </c>
      <c r="B28" s="115">
        <f>SUM(B25:B27)</f>
        <v>-2325399.8481012657</v>
      </c>
      <c r="C28" s="115">
        <f t="shared" ref="C28:D28" si="6">SUM(C25:C27)</f>
        <v>-1103100</v>
      </c>
      <c r="D28" s="115">
        <f t="shared" si="6"/>
        <v>-3428499.8481012653</v>
      </c>
      <c r="E28" s="115">
        <f>SUM(E25:E27)</f>
        <v>-291222.78481012653</v>
      </c>
    </row>
    <row r="29" spans="1:5" ht="13.8" thickTop="1"/>
    <row r="30" spans="1:5">
      <c r="A30" s="117" t="s">
        <v>155</v>
      </c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FEA1D77CE308A4EA6E35C2A7381B207" ma:contentTypeVersion="44" ma:contentTypeDescription="" ma:contentTypeScope="" ma:versionID="fc5f09e9178916f11ad34e4c1e3c9b1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2021-03-31T07:00:00+00:00</OpenedDate>
    <SignificantOrder xmlns="dc463f71-b30c-4ab2-9473-d307f9d35888">false</SignificantOrder>
    <Date1 xmlns="dc463f71-b30c-4ab2-9473-d307f9d35888">2021-03-31T07:00:00+00:00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210213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0A660E2-28AE-469A-AFF7-F1937A026C8A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E643EC56-BA28-4E4E-89D4-459E78169427}"/>
</file>

<file path=customXml/itemProps3.xml><?xml version="1.0" encoding="utf-8"?>
<ds:datastoreItem xmlns:ds="http://schemas.openxmlformats.org/officeDocument/2006/customXml" ds:itemID="{2201B43F-3A73-4F77-8E8F-CC01391EA1F5}"/>
</file>

<file path=customXml/itemProps4.xml><?xml version="1.0" encoding="utf-8"?>
<ds:datastoreItem xmlns:ds="http://schemas.openxmlformats.org/officeDocument/2006/customXml" ds:itemID="{72C22CEB-F9CE-4F42-8228-8B7597AD7EA4}"/>
</file>

<file path=customXml/itemProps5.xml><?xml version="1.0" encoding="utf-8"?>
<ds:datastoreItem xmlns:ds="http://schemas.openxmlformats.org/officeDocument/2006/customXml" ds:itemID="{F9AEDD24-C583-4744-B027-CC4C2683EC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Lead G</vt:lpstr>
      <vt:lpstr>CBR_Gas</vt:lpstr>
      <vt:lpstr>BW- Gas 410-411</vt:lpstr>
      <vt:lpstr>EDIT Turnaround</vt:lpstr>
      <vt:lpstr>SAPCrosstab1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Peterson, Pete</cp:lastModifiedBy>
  <cp:lastPrinted>2018-03-13T23:25:12Z</cp:lastPrinted>
  <dcterms:created xsi:type="dcterms:W3CDTF">2005-09-20T18:55:47Z</dcterms:created>
  <dcterms:modified xsi:type="dcterms:W3CDTF">2021-03-23T16:14:07Z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0x0101006E56B4D1795A2E4DB2F0B01679ED314A004FEA1D77CE308A4EA6E35C2A7381B207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