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0\To File 2020 CBR WP\"/>
    </mc:Choice>
  </mc:AlternateContent>
  <bookViews>
    <workbookView xWindow="540" yWindow="-240" windowWidth="14316" windowHeight="14652" tabRatio="792" firstSheet="1" activeTab="1"/>
  </bookViews>
  <sheets>
    <sheet name="_com.sap.ip.bi.xl.hiddensheet" sheetId="65" state="veryHidden" r:id="rId1"/>
    <sheet name="Lead G" sheetId="1" r:id="rId2"/>
    <sheet name="CBR_Gas" sheetId="63" r:id="rId3"/>
    <sheet name="BW- Gas 410-411" sheetId="64" r:id="rId4"/>
    <sheet name="EDIT Turnaround" sheetId="66" r:id="rId5"/>
  </sheets>
  <externalReferences>
    <externalReference r:id="rId6"/>
    <externalReference r:id="rId7"/>
  </externalReferences>
  <definedNames>
    <definedName name="__123Graph_ECURRENT" hidden="1">[1]ConsolidatingPL!#REF!</definedName>
    <definedName name="_xlnm._FilterDatabase" localSheetId="2" hidden="1">CBR_Gas!$B$61:$E$70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Crosstab1">'BW- Gas 410-411'!$A$1:$Q$6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J54" i="63" l="1"/>
  <c r="H54" i="63"/>
  <c r="J53" i="63"/>
  <c r="H53" i="63"/>
  <c r="E27" i="66"/>
  <c r="C27" i="66"/>
  <c r="B27" i="66"/>
  <c r="D27" i="66" s="1"/>
  <c r="E26" i="66"/>
  <c r="C26" i="66"/>
  <c r="B26" i="66"/>
  <c r="D26" i="66" s="1"/>
  <c r="E25" i="66"/>
  <c r="E28" i="66" s="1"/>
  <c r="C25" i="66"/>
  <c r="C28" i="66" s="1"/>
  <c r="B25" i="66"/>
  <c r="D25" i="66" s="1"/>
  <c r="E21" i="66"/>
  <c r="C21" i="66"/>
  <c r="B21" i="66"/>
  <c r="D20" i="66"/>
  <c r="D19" i="66"/>
  <c r="D18" i="66"/>
  <c r="D21" i="66" s="1"/>
  <c r="D11" i="66"/>
  <c r="C11" i="66"/>
  <c r="B11" i="66"/>
  <c r="E10" i="66"/>
  <c r="E11" i="66" s="1"/>
  <c r="E9" i="66"/>
  <c r="D28" i="66" l="1"/>
  <c r="B28" i="66"/>
  <c r="C52" i="63" l="1"/>
  <c r="E36" i="63"/>
  <c r="E35" i="63"/>
  <c r="E34" i="63"/>
  <c r="E33" i="63"/>
  <c r="E40" i="63"/>
  <c r="F40" i="63" s="1"/>
  <c r="E39" i="63"/>
  <c r="F39" i="63" s="1"/>
  <c r="C55" i="63" s="1"/>
  <c r="E38" i="63"/>
  <c r="F38" i="63" s="1"/>
  <c r="C56" i="63" s="1"/>
  <c r="E37" i="63"/>
  <c r="F37" i="63" s="1"/>
  <c r="C42" i="63"/>
  <c r="C51" i="63" l="1"/>
  <c r="C23" i="1"/>
  <c r="C5" i="63"/>
  <c r="C4" i="63"/>
  <c r="E29" i="63" l="1"/>
  <c r="E30" i="63"/>
  <c r="E31" i="63"/>
  <c r="D31" i="63" s="1"/>
  <c r="F31" i="63"/>
  <c r="E32" i="63"/>
  <c r="D32" i="63" s="1"/>
  <c r="F32" i="63"/>
  <c r="D30" i="63" l="1"/>
  <c r="F30" i="63" s="1"/>
  <c r="D29" i="63"/>
  <c r="F29" i="63" s="1"/>
  <c r="C25" i="1"/>
  <c r="C24" i="1"/>
  <c r="E28" i="63" l="1"/>
  <c r="E27" i="63"/>
  <c r="E26" i="63"/>
  <c r="E25" i="63"/>
  <c r="E24" i="63"/>
  <c r="E23" i="63"/>
  <c r="F23" i="63" s="1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D9" i="63" l="1"/>
  <c r="E42" i="63"/>
  <c r="D20" i="63"/>
  <c r="F20" i="63" s="1"/>
  <c r="D10" i="63"/>
  <c r="F10" i="63" s="1"/>
  <c r="D21" i="63"/>
  <c r="F21" i="63" s="1"/>
  <c r="D11" i="63"/>
  <c r="F11" i="63" s="1"/>
  <c r="D22" i="63"/>
  <c r="F22" i="63" s="1"/>
  <c r="D12" i="63"/>
  <c r="F12" i="63" s="1"/>
  <c r="D24" i="63"/>
  <c r="F24" i="63" s="1"/>
  <c r="D25" i="63"/>
  <c r="F25" i="63" s="1"/>
  <c r="D15" i="63"/>
  <c r="F15" i="63" s="1"/>
  <c r="D27" i="63"/>
  <c r="F27" i="63" s="1"/>
  <c r="D17" i="63"/>
  <c r="F17" i="63" s="1"/>
  <c r="D18" i="63"/>
  <c r="F18" i="63" s="1"/>
  <c r="D33" i="63"/>
  <c r="F33" i="63" s="1"/>
  <c r="D34" i="63"/>
  <c r="F34" i="63" s="1"/>
  <c r="D13" i="63"/>
  <c r="F13" i="63" s="1"/>
  <c r="D14" i="63"/>
  <c r="F14" i="63" s="1"/>
  <c r="D26" i="63"/>
  <c r="F26" i="63" s="1"/>
  <c r="D16" i="63"/>
  <c r="F16" i="63" s="1"/>
  <c r="D28" i="63"/>
  <c r="F28" i="63" s="1"/>
  <c r="D19" i="63"/>
  <c r="F19" i="63" s="1"/>
  <c r="D35" i="63"/>
  <c r="F35" i="63" s="1"/>
  <c r="D36" i="63"/>
  <c r="F36" i="63" s="1"/>
  <c r="F9" i="63"/>
  <c r="F42" i="63" l="1"/>
  <c r="D42" i="63"/>
  <c r="D45" i="63" s="1"/>
  <c r="C17" i="1"/>
  <c r="C31" i="1" s="1"/>
  <c r="C6" i="63"/>
  <c r="C49" i="63" l="1"/>
  <c r="C43" i="63"/>
  <c r="D54" i="63" l="1"/>
  <c r="D53" i="63"/>
  <c r="C45" i="63"/>
  <c r="E45" i="63" s="1"/>
  <c r="C13" i="1"/>
  <c r="C50" i="63"/>
  <c r="D51" i="63"/>
  <c r="D55" i="63"/>
  <c r="D56" i="63"/>
  <c r="D52" i="63"/>
  <c r="C28" i="1"/>
  <c r="C16" i="1" l="1"/>
  <c r="D50" i="63"/>
  <c r="C57" i="63"/>
  <c r="C30" i="1" l="1"/>
  <c r="C58" i="63"/>
  <c r="D57" i="63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32" i="1" l="1"/>
  <c r="C20" i="1" l="1"/>
  <c r="D20" i="1" s="1"/>
  <c r="C33" i="1"/>
</calcChain>
</file>

<file path=xl/sharedStrings.xml><?xml version="1.0" encoding="utf-8"?>
<sst xmlns="http://schemas.openxmlformats.org/spreadsheetml/2006/main" count="207" uniqueCount="165">
  <si>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</si>
  <si>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</si>
  <si>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</si>
  <si>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</si>
  <si>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</si>
  <si>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</si>
  <si>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</si>
  <si>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</si>
  <si>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</si>
  <si>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</si>
  <si>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</si>
  <si>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</si>
  <si>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</si>
  <si>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</si>
  <si>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</si>
  <si>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</si>
  <si>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</si>
  <si>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</si>
  <si>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</si>
  <si>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</si>
  <si>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</si>
  <si>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</si>
  <si>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</si>
  <si>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</si>
  <si>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</si>
  <si>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</si>
  <si>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</si>
  <si>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</si>
  <si>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</si>
  <si>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</si>
  <si>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Meals &amp; Entertainment</t>
  </si>
  <si>
    <t>Pension-common</t>
  </si>
  <si>
    <t>Deferred Compensation-common</t>
  </si>
  <si>
    <t>International Paper Capacity Assignment</t>
  </si>
  <si>
    <t>Summit Purch Opt Buyout</t>
  </si>
  <si>
    <t>Vacation Pay-common</t>
  </si>
  <si>
    <t>Summit Landlord Incentive-common</t>
  </si>
  <si>
    <t>Total Tax adjustments</t>
  </si>
  <si>
    <t>Taxable NOI</t>
  </si>
  <si>
    <t>Tax Curr/Deferred</t>
  </si>
  <si>
    <t>pretax</t>
  </si>
  <si>
    <t>Tax Return Key</t>
  </si>
  <si>
    <t>P-05</t>
  </si>
  <si>
    <t>F-29</t>
  </si>
  <si>
    <t>N-03</t>
  </si>
  <si>
    <t>N-05</t>
  </si>
  <si>
    <t>N-10</t>
  </si>
  <si>
    <t>N-13</t>
  </si>
  <si>
    <t>N-14</t>
  </si>
  <si>
    <t>N-16</t>
  </si>
  <si>
    <t>N-17</t>
  </si>
  <si>
    <t>N-26</t>
  </si>
  <si>
    <t>N-31</t>
  </si>
  <si>
    <t>N-37</t>
  </si>
  <si>
    <t>N-43</t>
  </si>
  <si>
    <t>N-44</t>
  </si>
  <si>
    <t>N-56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</si>
  <si>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</si>
  <si>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</si>
  <si>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</si>
  <si>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</si>
  <si>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</si>
  <si>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</si>
  <si>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Rate Reconciliation</t>
  </si>
  <si>
    <t>Total Current and Deferred Taxes</t>
  </si>
  <si>
    <t>JP Storage - Sec 263A</t>
  </si>
  <si>
    <t>Variance from 21%</t>
  </si>
  <si>
    <t>Staples Loyalty Incentive-common</t>
  </si>
  <si>
    <t xml:space="preserve">Workers Compensation- IBNR </t>
  </si>
  <si>
    <t>Credit Card Deferral</t>
  </si>
  <si>
    <t>Rate Refunds</t>
  </si>
  <si>
    <t>Fringe benefits</t>
  </si>
  <si>
    <t>§162(m) limitation</t>
  </si>
  <si>
    <t>x21%</t>
  </si>
  <si>
    <t>at 21%</t>
  </si>
  <si>
    <t>&lt;==check</t>
  </si>
  <si>
    <t/>
  </si>
  <si>
    <t>Fiscal year/period</t>
  </si>
  <si>
    <t>Overall Result</t>
  </si>
  <si>
    <t>FERC Amount</t>
  </si>
  <si>
    <t>Reg Account</t>
  </si>
  <si>
    <t>CO Order</t>
  </si>
  <si>
    <t>$</t>
  </si>
  <si>
    <t>Prov Def Taxes-Utl</t>
  </si>
  <si>
    <t>PSE/9410100</t>
  </si>
  <si>
    <t>41010301</t>
  </si>
  <si>
    <t>Deferred FIT - Gas - Operating Deferred</t>
  </si>
  <si>
    <t>Prov Def Tx-Cr Util</t>
  </si>
  <si>
    <t>PSE/9411100</t>
  </si>
  <si>
    <t>41110301</t>
  </si>
  <si>
    <t>Prov for Def FIT - Gas - Credit  Operat</t>
  </si>
  <si>
    <t>Lease Incentive</t>
  </si>
  <si>
    <t xml:space="preserve">Injuries and Damages </t>
  </si>
  <si>
    <t>Health Insurance - IBNR</t>
  </si>
  <si>
    <t>AMI Depreciation Deferral</t>
  </si>
  <si>
    <t>GTZ Depreciation Deferral G Pre 06/30/19</t>
  </si>
  <si>
    <t xml:space="preserve">GTZ Carrying Charge Deferral G Pre 06/30/19  </t>
  </si>
  <si>
    <t>AMI Depreciation Deferral Post 07/2019</t>
  </si>
  <si>
    <t>ADJ 3.03G</t>
  </si>
  <si>
    <t>FOR THE TWELVE MONTHS ENDED DECEMBER 31, 2020</t>
  </si>
  <si>
    <t>K1/001/2020</t>
  </si>
  <si>
    <t>K1/002/2020</t>
  </si>
  <si>
    <t>K1/003/2020</t>
  </si>
  <si>
    <t>K1/004/2020</t>
  </si>
  <si>
    <t>K1/005/2020</t>
  </si>
  <si>
    <t>K1/006/2020</t>
  </si>
  <si>
    <t>K1/007/2020</t>
  </si>
  <si>
    <t>K1/008/2020</t>
  </si>
  <si>
    <t>K1/009/2020</t>
  </si>
  <si>
    <t>K1/010/2020</t>
  </si>
  <si>
    <t>K1/011/2020</t>
  </si>
  <si>
    <t>K1/012/2020</t>
  </si>
  <si>
    <t>January 2020 - December 2020</t>
  </si>
  <si>
    <t>COMMISSION BASIS REPORT</t>
  </si>
  <si>
    <t>N- 110</t>
  </si>
  <si>
    <t xml:space="preserve">GTZ Depreciation Deferral G Post 06/30/19 </t>
  </si>
  <si>
    <t>N-101</t>
  </si>
  <si>
    <t>N-102</t>
  </si>
  <si>
    <t>N-103</t>
  </si>
  <si>
    <t>N-33</t>
  </si>
  <si>
    <t>N-67</t>
  </si>
  <si>
    <t>N-82</t>
  </si>
  <si>
    <t>N-92</t>
  </si>
  <si>
    <t>N-97</t>
  </si>
  <si>
    <t>N-111</t>
  </si>
  <si>
    <t xml:space="preserve">GTZ Carrying Charge Deferral G Post 06/30/19  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</si>
  <si>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</si>
  <si>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</si>
  <si>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</si>
  <si>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</si>
  <si>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</si>
  <si>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</si>
  <si>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</si>
  <si>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</si>
  <si>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EDIT reversal</t>
  </si>
  <si>
    <t>Flow Through reversal</t>
  </si>
  <si>
    <t>Total</t>
  </si>
  <si>
    <t>Grossed Up at Statutory Fed Rate 21%</t>
  </si>
  <si>
    <t>Gas w/ C allocated</t>
  </si>
  <si>
    <t>PT - Plant Related - w/o EDIT</t>
  </si>
  <si>
    <t>Protected</t>
  </si>
  <si>
    <t>Electric w/ C allocated</t>
  </si>
  <si>
    <t>UnProt EDIT E</t>
  </si>
  <si>
    <t>UnProt EDIT E Prod</t>
  </si>
  <si>
    <t>Electric</t>
  </si>
  <si>
    <t>UnProt EDIT G</t>
  </si>
  <si>
    <t>Month</t>
  </si>
  <si>
    <t>28300811*</t>
  </si>
  <si>
    <t>28300801*</t>
  </si>
  <si>
    <t>Subtotal</t>
  </si>
  <si>
    <t>28300802*</t>
  </si>
  <si>
    <t>Net Amounts</t>
  </si>
  <si>
    <t>Total NET Unprotected EDIT Turnaround</t>
  </si>
  <si>
    <t>Grossed Up Amounts</t>
  </si>
  <si>
    <t>Total GROSS Unprotected EDIT Turnaround</t>
  </si>
  <si>
    <t>* Flip sign to represent amounts booked to 411.01 accounts</t>
  </si>
  <si>
    <t>Plant Related (Protected EDIT Turnaround)</t>
  </si>
  <si>
    <t>&lt;----- Does not include protected EDIT turnaround as it is included in Schedule 141X outside of base rates</t>
  </si>
  <si>
    <t>&lt;---net amount</t>
  </si>
  <si>
    <t>&lt;---grossed up amount</t>
  </si>
  <si>
    <t>Unprotected EDIT Turnaround</t>
  </si>
  <si>
    <t>&lt;----- Does not include unprotected EDIT turnaround as it is included in Schedule 141Z outside of base rates</t>
  </si>
  <si>
    <t>PT - Plant Related (flow through only)</t>
  </si>
  <si>
    <t>Test Year Amount</t>
  </si>
  <si>
    <t>Grossed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</si>
</sst>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  <numFmt numFmtId="183" formatCode="#,##0.00;\-#,##0.00;#,##0.00"/>
    <numFmt numFmtId="184" formatCode="_(&quot;$&quot;* #,##0_);_(&quot;$&quot;* \(#,##0\);_(&quot;$&quot;* &quot;-&quot;??_);_(@_)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11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71">
    <xf numFmtId="168" fontId="0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7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22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9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22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9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56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56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56" fillId="10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56" fillId="10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56" fillId="3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56" fillId="12" borderId="0" applyNumberFormat="0" applyBorder="0" applyAlignment="0" applyProtection="0"/>
    <xf numFmtId="171" fontId="30" fillId="0" borderId="0" applyFill="0" applyBorder="0" applyAlignment="0"/>
    <xf numFmtId="41" fontId="19" fillId="13" borderId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wrapText="1"/>
    </xf>
    <xf numFmtId="43" fontId="60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1" fillId="0" borderId="0"/>
    <xf numFmtId="0" fontId="21" fillId="0" borderId="0"/>
    <xf numFmtId="0" fontId="32" fillId="0" borderId="0"/>
    <xf numFmtId="172" fontId="33" fillId="0" borderId="0">
      <protection locked="0"/>
    </xf>
    <xf numFmtId="0" fontId="32" fillId="0" borderId="0"/>
    <xf numFmtId="0" fontId="34" fillId="0" borderId="0" applyNumberFormat="0" applyAlignment="0">
      <alignment horizontal="left"/>
    </xf>
    <xf numFmtId="0" fontId="35" fillId="0" borderId="0" applyNumberFormat="0" applyAlignment="0"/>
    <xf numFmtId="0" fontId="21" fillId="0" borderId="0"/>
    <xf numFmtId="0" fontId="32" fillId="0" borderId="0"/>
    <xf numFmtId="0" fontId="21" fillId="0" borderId="0"/>
    <xf numFmtId="0" fontId="32" fillId="0" borderId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168" fontId="22" fillId="0" borderId="0"/>
    <xf numFmtId="2" fontId="28" fillId="0" borderId="0" applyFont="0" applyFill="0" applyBorder="0" applyAlignment="0" applyProtection="0"/>
    <xf numFmtId="0" fontId="21" fillId="0" borderId="0"/>
    <xf numFmtId="38" fontId="14" fillId="13" borderId="0" applyNumberFormat="0" applyBorder="0" applyAlignment="0" applyProtection="0"/>
    <xf numFmtId="0" fontId="36" fillId="0" borderId="1" applyNumberFormat="0" applyAlignment="0" applyProtection="0">
      <alignment horizontal="left"/>
    </xf>
    <xf numFmtId="0" fontId="36" fillId="0" borderId="2">
      <alignment horizontal="left"/>
    </xf>
    <xf numFmtId="38" fontId="15" fillId="0" borderId="0"/>
    <xf numFmtId="40" fontId="15" fillId="0" borderId="0"/>
    <xf numFmtId="10" fontId="14" fillId="17" borderId="3" applyNumberFormat="0" applyBorder="0" applyAlignment="0" applyProtection="0"/>
    <xf numFmtId="41" fontId="37" fillId="18" borderId="4">
      <alignment horizontal="left"/>
      <protection locked="0"/>
    </xf>
    <xf numFmtId="10" fontId="37" fillId="18" borderId="4">
      <alignment horizontal="right"/>
      <protection locked="0"/>
    </xf>
    <xf numFmtId="0" fontId="23" fillId="13" borderId="0"/>
    <xf numFmtId="3" fontId="38" fillId="0" borderId="0" applyFill="0" applyBorder="0" applyAlignment="0" applyProtection="0"/>
    <xf numFmtId="44" fontId="16" fillId="0" borderId="5" applyNumberFormat="0" applyFont="0" applyAlignment="0">
      <alignment horizontal="center"/>
    </xf>
    <xf numFmtId="44" fontId="16" fillId="0" borderId="6" applyNumberFormat="0" applyFont="0" applyAlignment="0">
      <alignment horizontal="center"/>
    </xf>
    <xf numFmtId="37" fontId="39" fillId="0" borderId="0"/>
    <xf numFmtId="166" fontId="10" fillId="0" borderId="0"/>
    <xf numFmtId="39" fontId="14" fillId="0" borderId="0" applyFill="0" applyBorder="0" applyAlignment="0" applyProtection="0"/>
    <xf numFmtId="0" fontId="50" fillId="0" borderId="0"/>
    <xf numFmtId="0" fontId="19" fillId="0" borderId="0"/>
    <xf numFmtId="0" fontId="19" fillId="0" borderId="0"/>
    <xf numFmtId="0" fontId="19" fillId="0" borderId="0">
      <alignment wrapText="1"/>
    </xf>
    <xf numFmtId="0" fontId="19" fillId="0" borderId="0"/>
    <xf numFmtId="0" fontId="58" fillId="0" borderId="0"/>
    <xf numFmtId="0" fontId="60" fillId="0" borderId="0"/>
    <xf numFmtId="0" fontId="19" fillId="0" borderId="0"/>
    <xf numFmtId="39" fontId="23" fillId="0" borderId="0" applyFill="0" applyBorder="0" applyAlignment="0" applyProtection="0"/>
    <xf numFmtId="0" fontId="61" fillId="0" borderId="0"/>
    <xf numFmtId="0" fontId="40" fillId="0" borderId="0"/>
    <xf numFmtId="0" fontId="19" fillId="0" borderId="0"/>
    <xf numFmtId="0" fontId="40" fillId="0" borderId="0"/>
    <xf numFmtId="0" fontId="61" fillId="0" borderId="0"/>
    <xf numFmtId="0" fontId="40" fillId="0" borderId="0"/>
    <xf numFmtId="0" fontId="61" fillId="0" borderId="0"/>
    <xf numFmtId="0" fontId="31" fillId="0" borderId="0"/>
    <xf numFmtId="0" fontId="61" fillId="0" borderId="0"/>
    <xf numFmtId="173" fontId="19" fillId="0" borderId="0">
      <alignment horizontal="left" wrapText="1"/>
    </xf>
    <xf numFmtId="0" fontId="61" fillId="0" borderId="0"/>
    <xf numFmtId="0" fontId="22" fillId="0" borderId="0"/>
    <xf numFmtId="0" fontId="61" fillId="0" borderId="0"/>
    <xf numFmtId="0" fontId="25" fillId="0" borderId="0"/>
    <xf numFmtId="0" fontId="61" fillId="0" borderId="0"/>
    <xf numFmtId="0" fontId="40" fillId="19" borderId="7" applyNumberFormat="0" applyFont="0" applyAlignment="0" applyProtection="0"/>
    <xf numFmtId="0" fontId="40" fillId="19" borderId="7" applyNumberFormat="0" applyFont="0" applyAlignment="0" applyProtection="0"/>
    <xf numFmtId="0" fontId="40" fillId="19" borderId="7" applyNumberFormat="0" applyFont="0" applyAlignment="0" applyProtection="0"/>
    <xf numFmtId="0" fontId="21" fillId="0" borderId="0"/>
    <xf numFmtId="0" fontId="21" fillId="0" borderId="0"/>
    <xf numFmtId="0" fontId="32" fillId="0" borderId="0"/>
    <xf numFmtId="10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20" borderId="4"/>
    <xf numFmtId="0" fontId="42" fillId="0" borderId="0" applyNumberFormat="0" applyFont="0" applyFill="0" applyBorder="0" applyAlignment="0" applyProtection="0">
      <alignment horizontal="left"/>
    </xf>
    <xf numFmtId="15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43" fillId="0" borderId="9">
      <alignment horizontal="center"/>
    </xf>
    <xf numFmtId="3" fontId="42" fillId="0" borderId="0" applyFont="0" applyFill="0" applyBorder="0" applyAlignment="0" applyProtection="0"/>
    <xf numFmtId="0" fontId="42" fillId="21" borderId="0" applyNumberFormat="0" applyFont="0" applyBorder="0" applyAlignment="0" applyProtection="0"/>
    <xf numFmtId="0" fontId="32" fillId="0" borderId="0"/>
    <xf numFmtId="3" fontId="44" fillId="0" borderId="0" applyFill="0" applyBorder="0" applyAlignment="0" applyProtection="0"/>
    <xf numFmtId="0" fontId="45" fillId="0" borderId="0"/>
    <xf numFmtId="42" fontId="19" fillId="17" borderId="0"/>
    <xf numFmtId="42" fontId="19" fillId="17" borderId="10">
      <alignment vertical="center"/>
    </xf>
    <xf numFmtId="0" fontId="17" fillId="17" borderId="11" applyNumberFormat="0">
      <alignment horizontal="center" vertical="center" wrapText="1"/>
    </xf>
    <xf numFmtId="10" fontId="19" fillId="17" borderId="0"/>
    <xf numFmtId="174" fontId="19" fillId="17" borderId="0"/>
    <xf numFmtId="165" fontId="24" fillId="0" borderId="0" applyBorder="0" applyAlignment="0"/>
    <xf numFmtId="42" fontId="19" fillId="17" borderId="12">
      <alignment horizontal="left"/>
    </xf>
    <xf numFmtId="174" fontId="20" fillId="17" borderId="12">
      <alignment horizontal="left"/>
    </xf>
    <xf numFmtId="14" fontId="41" fillId="0" borderId="0" applyNumberFormat="0" applyFill="0" applyBorder="0" applyAlignment="0" applyProtection="0">
      <alignment horizontal="left"/>
    </xf>
    <xf numFmtId="175" fontId="19" fillId="0" borderId="0" applyFont="0" applyFill="0" applyAlignment="0">
      <alignment horizontal="right"/>
    </xf>
    <xf numFmtId="4" fontId="46" fillId="18" borderId="8" applyNumberFormat="0" applyProtection="0">
      <alignment vertical="center"/>
    </xf>
    <xf numFmtId="4" fontId="51" fillId="18" borderId="8" applyNumberFormat="0" applyProtection="0">
      <alignment vertical="center"/>
    </xf>
    <xf numFmtId="4" fontId="46" fillId="18" borderId="8" applyNumberFormat="0" applyProtection="0">
      <alignment horizontal="left" vertical="center" indent="1"/>
    </xf>
    <xf numFmtId="4" fontId="46" fillId="18" borderId="8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4" fontId="46" fillId="23" borderId="8" applyNumberFormat="0" applyProtection="0">
      <alignment horizontal="right" vertical="center"/>
    </xf>
    <xf numFmtId="4" fontId="46" fillId="24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6" fillId="26" borderId="8" applyNumberFormat="0" applyProtection="0">
      <alignment horizontal="right" vertical="center"/>
    </xf>
    <xf numFmtId="4" fontId="46" fillId="27" borderId="8" applyNumberFormat="0" applyProtection="0">
      <alignment horizontal="right" vertical="center"/>
    </xf>
    <xf numFmtId="4" fontId="46" fillId="28" borderId="8" applyNumberFormat="0" applyProtection="0">
      <alignment horizontal="right" vertical="center"/>
    </xf>
    <xf numFmtId="4" fontId="46" fillId="29" borderId="8" applyNumberFormat="0" applyProtection="0">
      <alignment horizontal="right" vertical="center"/>
    </xf>
    <xf numFmtId="4" fontId="46" fillId="30" borderId="8" applyNumberFormat="0" applyProtection="0">
      <alignment horizontal="right" vertical="center"/>
    </xf>
    <xf numFmtId="4" fontId="46" fillId="31" borderId="8" applyNumberFormat="0" applyProtection="0">
      <alignment horizontal="right" vertical="center"/>
    </xf>
    <xf numFmtId="4" fontId="52" fillId="32" borderId="8" applyNumberFormat="0" applyProtection="0">
      <alignment horizontal="left" vertical="center" indent="1"/>
    </xf>
    <xf numFmtId="4" fontId="46" fillId="33" borderId="13" applyNumberFormat="0" applyProtection="0">
      <alignment horizontal="left" vertical="center" indent="1"/>
    </xf>
    <xf numFmtId="4" fontId="53" fillId="34" borderId="0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4" fontId="46" fillId="33" borderId="8" applyNumberFormat="0" applyProtection="0">
      <alignment horizontal="left" vertical="center" indent="1"/>
    </xf>
    <xf numFmtId="4" fontId="46" fillId="35" borderId="8" applyNumberFormat="0" applyProtection="0">
      <alignment horizontal="left" vertical="center" indent="1"/>
    </xf>
    <xf numFmtId="0" fontId="19" fillId="35" borderId="8" applyNumberFormat="0" applyProtection="0">
      <alignment horizontal="left" vertical="center" indent="1"/>
    </xf>
    <xf numFmtId="0" fontId="19" fillId="35" borderId="8" applyNumberFormat="0" applyProtection="0">
      <alignment horizontal="left" vertical="center" indent="1"/>
    </xf>
    <xf numFmtId="0" fontId="19" fillId="36" borderId="8" applyNumberFormat="0" applyProtection="0">
      <alignment horizontal="left" vertical="center" indent="1"/>
    </xf>
    <xf numFmtId="0" fontId="19" fillId="36" borderId="8" applyNumberFormat="0" applyProtection="0">
      <alignment horizontal="left" vertical="center" indent="1"/>
    </xf>
    <xf numFmtId="0" fontId="19" fillId="13" borderId="8" applyNumberFormat="0" applyProtection="0">
      <alignment horizontal="left" vertical="center" indent="1"/>
    </xf>
    <xf numFmtId="0" fontId="19" fillId="13" borderId="8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0" fontId="58" fillId="37" borderId="3" applyNumberFormat="0">
      <protection locked="0"/>
    </xf>
    <xf numFmtId="4" fontId="46" fillId="38" borderId="8" applyNumberFormat="0" applyProtection="0">
      <alignment vertical="center"/>
    </xf>
    <xf numFmtId="4" fontId="51" fillId="38" borderId="8" applyNumberFormat="0" applyProtection="0">
      <alignment vertical="center"/>
    </xf>
    <xf numFmtId="4" fontId="46" fillId="38" borderId="8" applyNumberFormat="0" applyProtection="0">
      <alignment horizontal="left" vertical="center" indent="1"/>
    </xf>
    <xf numFmtId="4" fontId="46" fillId="38" borderId="8" applyNumberFormat="0" applyProtection="0">
      <alignment horizontal="left" vertical="center" indent="1"/>
    </xf>
    <xf numFmtId="4" fontId="46" fillId="33" borderId="8" applyNumberFormat="0" applyProtection="0">
      <alignment horizontal="right" vertical="center"/>
    </xf>
    <xf numFmtId="4" fontId="51" fillId="33" borderId="8" applyNumberFormat="0" applyProtection="0">
      <alignment horizontal="right" vertical="center"/>
    </xf>
    <xf numFmtId="0" fontId="19" fillId="22" borderId="8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0" fontId="54" fillId="0" borderId="0"/>
    <xf numFmtId="4" fontId="55" fillId="33" borderId="8" applyNumberFormat="0" applyProtection="0">
      <alignment horizontal="right" vertical="center"/>
    </xf>
    <xf numFmtId="39" fontId="19" fillId="39" borderId="0"/>
    <xf numFmtId="0" fontId="59" fillId="0" borderId="0" applyNumberFormat="0" applyFill="0" applyBorder="0" applyAlignment="0" applyProtection="0"/>
    <xf numFmtId="38" fontId="14" fillId="0" borderId="14"/>
    <xf numFmtId="38" fontId="15" fillId="0" borderId="12"/>
    <xf numFmtId="39" fontId="41" fillId="40" borderId="0"/>
    <xf numFmtId="168" fontId="22" fillId="0" borderId="0">
      <alignment horizontal="left" wrapText="1"/>
    </xf>
    <xf numFmtId="169" fontId="19" fillId="0" borderId="0">
      <alignment horizontal="left" wrapText="1"/>
    </xf>
    <xf numFmtId="40" fontId="47" fillId="0" borderId="0" applyBorder="0">
      <alignment horizontal="right"/>
    </xf>
    <xf numFmtId="41" fontId="18" fillId="17" borderId="0">
      <alignment horizontal="left"/>
    </xf>
    <xf numFmtId="176" fontId="48" fillId="17" borderId="0">
      <alignment horizontal="left" vertical="center"/>
    </xf>
    <xf numFmtId="0" fontId="17" fillId="17" borderId="0">
      <alignment horizontal="left" wrapText="1"/>
    </xf>
    <xf numFmtId="0" fontId="49" fillId="0" borderId="0">
      <alignment horizontal="left" vertical="center"/>
    </xf>
    <xf numFmtId="0" fontId="32" fillId="0" borderId="15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9" fontId="19" fillId="0" borderId="0" applyFont="0" applyFill="0" applyBorder="0" applyAlignment="0" applyProtection="0"/>
    <xf numFmtId="168" fontId="19" fillId="0" borderId="0">
      <alignment horizontal="left" wrapText="1"/>
    </xf>
    <xf numFmtId="41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0" fillId="0" borderId="0">
      <alignment horizontal="left" wrapText="1"/>
    </xf>
    <xf numFmtId="169" fontId="10" fillId="0" borderId="0">
      <alignment horizontal="left" wrapText="1"/>
    </xf>
    <xf numFmtId="167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41" fontId="10" fillId="13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8" fontId="10" fillId="0" borderId="0"/>
    <xf numFmtId="0" fontId="14" fillId="13" borderId="0"/>
    <xf numFmtId="0" fontId="25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39" fontId="14" fillId="0" borderId="0" applyFill="0" applyBorder="0" applyAlignment="0" applyProtection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173" fontId="10" fillId="0" borderId="0">
      <alignment horizontal="left" wrapText="1"/>
    </xf>
    <xf numFmtId="0" fontId="8" fillId="0" borderId="0"/>
    <xf numFmtId="0" fontId="10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0" borderId="4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21" borderId="0" applyNumberFormat="0" applyFont="0" applyBorder="0" applyAlignment="0" applyProtection="0"/>
    <xf numFmtId="42" fontId="10" fillId="17" borderId="0"/>
    <xf numFmtId="42" fontId="10" fillId="17" borderId="10">
      <alignment vertical="center"/>
    </xf>
    <xf numFmtId="0" fontId="16" fillId="17" borderId="11" applyNumberFormat="0">
      <alignment horizontal="center" vertical="center" wrapText="1"/>
    </xf>
    <xf numFmtId="10" fontId="10" fillId="17" borderId="0"/>
    <xf numFmtId="174" fontId="10" fillId="17" borderId="0"/>
    <xf numFmtId="165" fontId="15" fillId="0" borderId="0" applyBorder="0" applyAlignment="0"/>
    <xf numFmtId="42" fontId="10" fillId="17" borderId="12">
      <alignment horizontal="left"/>
    </xf>
    <xf numFmtId="175" fontId="10" fillId="0" borderId="0" applyFont="0" applyFill="0" applyAlignment="0">
      <alignment horizontal="right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37" borderId="3" applyNumberFormat="0">
      <protection locked="0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39" fontId="10" fillId="39" borderId="0"/>
    <xf numFmtId="168" fontId="10" fillId="0" borderId="0">
      <alignment horizontal="left" wrapText="1"/>
    </xf>
    <xf numFmtId="169" fontId="10" fillId="0" borderId="0">
      <alignment horizontal="left" wrapText="1"/>
    </xf>
    <xf numFmtId="0" fontId="16" fillId="17" borderId="0">
      <alignment horizontal="left" wrapText="1"/>
    </xf>
    <xf numFmtId="0" fontId="8" fillId="0" borderId="0"/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9" fontId="10" fillId="0" borderId="0" applyFont="0" applyFill="0" applyBorder="0" applyAlignment="0" applyProtection="0"/>
    <xf numFmtId="168" fontId="10" fillId="0" borderId="0">
      <alignment horizontal="left" wrapText="1"/>
    </xf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1" fontId="63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65" fillId="0" borderId="0"/>
    <xf numFmtId="0" fontId="7" fillId="0" borderId="0"/>
    <xf numFmtId="0" fontId="7" fillId="0" borderId="0"/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7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7" fontId="81" fillId="0" borderId="0">
      <alignment horizontal="left"/>
    </xf>
    <xf numFmtId="178" fontId="82" fillId="0" borderId="0">
      <alignment horizontal="left"/>
    </xf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40" fillId="72" borderId="0" applyNumberFormat="0" applyBorder="0" applyAlignment="0" applyProtection="0"/>
    <xf numFmtId="0" fontId="7" fillId="49" borderId="0" applyNumberFormat="0" applyBorder="0" applyAlignment="0" applyProtection="0"/>
    <xf numFmtId="0" fontId="40" fillId="72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40" fillId="73" borderId="0" applyNumberFormat="0" applyBorder="0" applyAlignment="0" applyProtection="0"/>
    <xf numFmtId="0" fontId="7" fillId="53" borderId="0" applyNumberFormat="0" applyBorder="0" applyAlignment="0" applyProtection="0"/>
    <xf numFmtId="0" fontId="40" fillId="7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40" fillId="74" borderId="0" applyNumberFormat="0" applyBorder="0" applyAlignment="0" applyProtection="0"/>
    <xf numFmtId="0" fontId="7" fillId="57" borderId="0" applyNumberFormat="0" applyBorder="0" applyAlignment="0" applyProtection="0"/>
    <xf numFmtId="0" fontId="40" fillId="74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40" fillId="75" borderId="0" applyNumberFormat="0" applyBorder="0" applyAlignment="0" applyProtection="0"/>
    <xf numFmtId="0" fontId="7" fillId="61" borderId="0" applyNumberFormat="0" applyBorder="0" applyAlignment="0" applyProtection="0"/>
    <xf numFmtId="0" fontId="40" fillId="75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40" fillId="76" borderId="0" applyNumberFormat="0" applyBorder="0" applyAlignment="0" applyProtection="0"/>
    <xf numFmtId="0" fontId="7" fillId="65" borderId="0" applyNumberFormat="0" applyBorder="0" applyAlignment="0" applyProtection="0"/>
    <xf numFmtId="0" fontId="40" fillId="76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40" fillId="77" borderId="0" applyNumberFormat="0" applyBorder="0" applyAlignment="0" applyProtection="0"/>
    <xf numFmtId="0" fontId="7" fillId="69" borderId="0" applyNumberFormat="0" applyBorder="0" applyAlignment="0" applyProtection="0"/>
    <xf numFmtId="0" fontId="40" fillId="77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40" fillId="78" borderId="0" applyNumberFormat="0" applyBorder="0" applyAlignment="0" applyProtection="0"/>
    <xf numFmtId="0" fontId="7" fillId="50" borderId="0" applyNumberFormat="0" applyBorder="0" applyAlignment="0" applyProtection="0"/>
    <xf numFmtId="0" fontId="40" fillId="78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40" fillId="79" borderId="0" applyNumberFormat="0" applyBorder="0" applyAlignment="0" applyProtection="0"/>
    <xf numFmtId="0" fontId="7" fillId="54" borderId="0" applyNumberFormat="0" applyBorder="0" applyAlignment="0" applyProtection="0"/>
    <xf numFmtId="0" fontId="40" fillId="7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40" fillId="80" borderId="0" applyNumberFormat="0" applyBorder="0" applyAlignment="0" applyProtection="0"/>
    <xf numFmtId="0" fontId="7" fillId="58" borderId="0" applyNumberFormat="0" applyBorder="0" applyAlignment="0" applyProtection="0"/>
    <xf numFmtId="0" fontId="40" fillId="80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40" fillId="75" borderId="0" applyNumberFormat="0" applyBorder="0" applyAlignment="0" applyProtection="0"/>
    <xf numFmtId="0" fontId="7" fillId="62" borderId="0" applyNumberFormat="0" applyBorder="0" applyAlignment="0" applyProtection="0"/>
    <xf numFmtId="0" fontId="40" fillId="75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40" fillId="78" borderId="0" applyNumberFormat="0" applyBorder="0" applyAlignment="0" applyProtection="0"/>
    <xf numFmtId="0" fontId="7" fillId="66" borderId="0" applyNumberFormat="0" applyBorder="0" applyAlignment="0" applyProtection="0"/>
    <xf numFmtId="0" fontId="40" fillId="78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40" fillId="81" borderId="0" applyNumberFormat="0" applyBorder="0" applyAlignment="0" applyProtection="0"/>
    <xf numFmtId="0" fontId="7" fillId="70" borderId="0" applyNumberFormat="0" applyBorder="0" applyAlignment="0" applyProtection="0"/>
    <xf numFmtId="0" fontId="40" fillId="81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82" fillId="0" borderId="0" applyFont="0" applyFill="0" applyBorder="0" applyAlignment="0" applyProtection="0">
      <alignment horizontal="right"/>
    </xf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41" fontId="10" fillId="13" borderId="0"/>
    <xf numFmtId="41" fontId="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2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10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179" fontId="83" fillId="0" borderId="0" applyNumberFormat="0" applyFill="0" applyBorder="0" applyProtection="0">
      <alignment horizontal="right"/>
    </xf>
    <xf numFmtId="14" fontId="16" fillId="82" borderId="9">
      <alignment horizontal="center" vertical="center" wrapText="1"/>
    </xf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180" fontId="84" fillId="0" borderId="0"/>
    <xf numFmtId="39" fontId="14" fillId="0" borderId="0" applyFill="0" applyBorder="0" applyAlignment="0" applyProtection="0"/>
    <xf numFmtId="0" fontId="25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0" fontId="7" fillId="0" borderId="0"/>
    <xf numFmtId="0" fontId="40" fillId="0" borderId="0"/>
    <xf numFmtId="0" fontId="4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0" fillId="0" borderId="0">
      <alignment horizontal="left" wrapText="1"/>
    </xf>
    <xf numFmtId="0" fontId="7" fillId="0" borderId="0"/>
    <xf numFmtId="0" fontId="10" fillId="0" borderId="0"/>
    <xf numFmtId="0" fontId="7" fillId="0" borderId="0"/>
    <xf numFmtId="0" fontId="25" fillId="0" borderId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40" fillId="47" borderId="24" applyNumberFormat="0" applyFont="0" applyAlignment="0" applyProtection="0"/>
    <xf numFmtId="0" fontId="40" fillId="47" borderId="24" applyNumberFormat="0" applyFont="0" applyAlignment="0" applyProtection="0"/>
    <xf numFmtId="0" fontId="40" fillId="47" borderId="24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18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0" borderId="4"/>
    <xf numFmtId="42" fontId="10" fillId="17" borderId="0"/>
    <xf numFmtId="42" fontId="10" fillId="17" borderId="10">
      <alignment vertical="center"/>
    </xf>
    <xf numFmtId="10" fontId="10" fillId="17" borderId="0"/>
    <xf numFmtId="174" fontId="10" fillId="17" borderId="0"/>
    <xf numFmtId="42" fontId="10" fillId="17" borderId="12">
      <alignment horizontal="left"/>
    </xf>
    <xf numFmtId="175" fontId="10" fillId="0" borderId="0" applyFont="0" applyFill="0" applyAlignment="0">
      <alignment horizontal="right"/>
    </xf>
    <xf numFmtId="4" fontId="52" fillId="83" borderId="26" applyNumberFormat="0" applyProtection="0">
      <alignment vertical="center"/>
    </xf>
    <xf numFmtId="4" fontId="85" fillId="18" borderId="26" applyNumberFormat="0" applyProtection="0">
      <alignment vertical="center"/>
    </xf>
    <xf numFmtId="4" fontId="52" fillId="18" borderId="26" applyNumberFormat="0" applyProtection="0">
      <alignment horizontal="left" vertical="center" indent="1"/>
    </xf>
    <xf numFmtId="0" fontId="52" fillId="18" borderId="26" applyNumberFormat="0" applyProtection="0">
      <alignment horizontal="left" vertical="top" indent="1"/>
    </xf>
    <xf numFmtId="0" fontId="10" fillId="22" borderId="8" applyNumberFormat="0" applyProtection="0">
      <alignment horizontal="left" vertical="center" indent="1"/>
    </xf>
    <xf numFmtId="4" fontId="46" fillId="73" borderId="26" applyNumberFormat="0" applyProtection="0">
      <alignment horizontal="right" vertical="center"/>
    </xf>
    <xf numFmtId="4" fontId="46" fillId="79" borderId="26" applyNumberFormat="0" applyProtection="0">
      <alignment horizontal="right" vertical="center"/>
    </xf>
    <xf numFmtId="4" fontId="46" fillId="84" borderId="26" applyNumberFormat="0" applyProtection="0">
      <alignment horizontal="right" vertical="center"/>
    </xf>
    <xf numFmtId="4" fontId="46" fillId="81" borderId="26" applyNumberFormat="0" applyProtection="0">
      <alignment horizontal="right" vertical="center"/>
    </xf>
    <xf numFmtId="4" fontId="46" fillId="85" borderId="26" applyNumberFormat="0" applyProtection="0">
      <alignment horizontal="right" vertical="center"/>
    </xf>
    <xf numFmtId="4" fontId="46" fillId="86" borderId="26" applyNumberFormat="0" applyProtection="0">
      <alignment horizontal="right" vertical="center"/>
    </xf>
    <xf numFmtId="4" fontId="46" fillId="87" borderId="26" applyNumberFormat="0" applyProtection="0">
      <alignment horizontal="right" vertical="center"/>
    </xf>
    <xf numFmtId="4" fontId="46" fillId="88" borderId="26" applyNumberFormat="0" applyProtection="0">
      <alignment horizontal="right" vertical="center"/>
    </xf>
    <xf numFmtId="4" fontId="46" fillId="80" borderId="26" applyNumberFormat="0" applyProtection="0">
      <alignment horizontal="right" vertical="center"/>
    </xf>
    <xf numFmtId="4" fontId="52" fillId="89" borderId="27" applyNumberFormat="0" applyProtection="0">
      <alignment horizontal="left" vertical="center" indent="1"/>
    </xf>
    <xf numFmtId="4" fontId="46" fillId="90" borderId="0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4" fontId="46" fillId="33" borderId="8" applyNumberFormat="0" applyProtection="0">
      <alignment horizontal="left" vertical="center" indent="1"/>
    </xf>
    <xf numFmtId="4" fontId="46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37" borderId="3" applyNumberFormat="0">
      <protection locked="0"/>
    </xf>
    <xf numFmtId="4" fontId="46" fillId="38" borderId="26" applyNumberFormat="0" applyProtection="0">
      <alignment vertical="center"/>
    </xf>
    <xf numFmtId="4" fontId="51" fillId="38" borderId="26" applyNumberFormat="0" applyProtection="0">
      <alignment vertical="center"/>
    </xf>
    <xf numFmtId="4" fontId="46" fillId="38" borderId="26" applyNumberFormat="0" applyProtection="0">
      <alignment horizontal="left" vertical="center" indent="1"/>
    </xf>
    <xf numFmtId="0" fontId="46" fillId="38" borderId="26" applyNumberFormat="0" applyProtection="0">
      <alignment horizontal="left" vertical="top" indent="1"/>
    </xf>
    <xf numFmtId="4" fontId="46" fillId="90" borderId="26" applyNumberFormat="0" applyProtection="0">
      <alignment horizontal="right" vertical="center"/>
    </xf>
    <xf numFmtId="4" fontId="51" fillId="90" borderId="26" applyNumberFormat="0" applyProtection="0">
      <alignment horizontal="right" vertical="center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4" fontId="86" fillId="91" borderId="0" applyNumberFormat="0" applyProtection="0">
      <alignment horizontal="left" vertical="center" indent="1"/>
    </xf>
    <xf numFmtId="4" fontId="55" fillId="90" borderId="26" applyNumberFormat="0" applyProtection="0">
      <alignment horizontal="right" vertical="center"/>
    </xf>
    <xf numFmtId="39" fontId="10" fillId="39" borderId="0"/>
    <xf numFmtId="169" fontId="10" fillId="0" borderId="0">
      <alignment horizontal="left" wrapText="1"/>
    </xf>
    <xf numFmtId="168" fontId="10" fillId="0" borderId="0">
      <alignment horizontal="left" wrapText="1"/>
    </xf>
    <xf numFmtId="0" fontId="87" fillId="0" borderId="0"/>
    <xf numFmtId="0" fontId="10" fillId="0" borderId="0" applyNumberFormat="0" applyBorder="0" applyAlignment="0"/>
    <xf numFmtId="0" fontId="88" fillId="0" borderId="0" applyFill="0" applyBorder="0" applyProtection="0">
      <alignment horizontal="left" vertical="top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92" borderId="28" applyNumberFormat="0" applyAlignment="0" applyProtection="0">
      <alignment horizontal="left" vertical="center" indent="1"/>
    </xf>
    <xf numFmtId="182" fontId="95" fillId="0" borderId="29" applyNumberFormat="0" applyProtection="0">
      <alignment horizontal="right" vertical="center"/>
    </xf>
    <xf numFmtId="182" fontId="94" fillId="0" borderId="30" applyNumberFormat="0" applyProtection="0">
      <alignment horizontal="right" vertical="center"/>
    </xf>
    <xf numFmtId="182" fontId="95" fillId="93" borderId="28" applyNumberFormat="0" applyAlignment="0" applyProtection="0">
      <alignment horizontal="left" vertical="center" indent="1"/>
    </xf>
    <xf numFmtId="0" fontId="96" fillId="94" borderId="30" applyNumberFormat="0" applyAlignment="0">
      <alignment horizontal="left" vertical="center" indent="1"/>
      <protection locked="0"/>
    </xf>
    <xf numFmtId="0" fontId="96" fillId="95" borderId="30" applyNumberFormat="0" applyAlignment="0" applyProtection="0">
      <alignment horizontal="left" vertical="center" indent="1"/>
    </xf>
    <xf numFmtId="182" fontId="95" fillId="96" borderId="29" applyNumberFormat="0" applyBorder="0">
      <alignment horizontal="right" vertical="center"/>
      <protection locked="0"/>
    </xf>
    <xf numFmtId="0" fontId="96" fillId="94" borderId="30" applyNumberFormat="0" applyAlignment="0">
      <alignment horizontal="left" vertical="center" indent="1"/>
      <protection locked="0"/>
    </xf>
    <xf numFmtId="182" fontId="94" fillId="95" borderId="30" applyNumberFormat="0" applyProtection="0">
      <alignment horizontal="right" vertical="center"/>
    </xf>
    <xf numFmtId="182" fontId="94" fillId="96" borderId="30" applyNumberFormat="0" applyBorder="0">
      <alignment horizontal="right" vertical="center"/>
      <protection locked="0"/>
    </xf>
    <xf numFmtId="182" fontId="97" fillId="97" borderId="31" applyNumberFormat="0" applyBorder="0" applyAlignment="0" applyProtection="0">
      <alignment horizontal="right" vertical="center" indent="1"/>
    </xf>
    <xf numFmtId="182" fontId="98" fillId="98" borderId="31" applyNumberFormat="0" applyBorder="0" applyAlignment="0" applyProtection="0">
      <alignment horizontal="right" vertical="center" indent="1"/>
    </xf>
    <xf numFmtId="182" fontId="98" fillId="99" borderId="31" applyNumberFormat="0" applyBorder="0" applyAlignment="0" applyProtection="0">
      <alignment horizontal="right" vertical="center" indent="1"/>
    </xf>
    <xf numFmtId="182" fontId="99" fillId="100" borderId="31" applyNumberFormat="0" applyBorder="0" applyAlignment="0" applyProtection="0">
      <alignment horizontal="right" vertical="center" indent="1"/>
    </xf>
    <xf numFmtId="182" fontId="99" fillId="101" borderId="31" applyNumberFormat="0" applyBorder="0" applyAlignment="0" applyProtection="0">
      <alignment horizontal="right" vertical="center" indent="1"/>
    </xf>
    <xf numFmtId="182" fontId="99" fillId="102" borderId="31" applyNumberFormat="0" applyBorder="0" applyAlignment="0" applyProtection="0">
      <alignment horizontal="right" vertical="center" indent="1"/>
    </xf>
    <xf numFmtId="182" fontId="100" fillId="103" borderId="31" applyNumberFormat="0" applyBorder="0" applyAlignment="0" applyProtection="0">
      <alignment horizontal="right" vertical="center" indent="1"/>
    </xf>
    <xf numFmtId="182" fontId="100" fillId="104" borderId="31" applyNumberFormat="0" applyBorder="0" applyAlignment="0" applyProtection="0">
      <alignment horizontal="right" vertical="center" indent="1"/>
    </xf>
    <xf numFmtId="182" fontId="100" fillId="105" borderId="31" applyNumberFormat="0" applyBorder="0" applyAlignment="0" applyProtection="0">
      <alignment horizontal="right" vertical="center" indent="1"/>
    </xf>
    <xf numFmtId="0" fontId="101" fillId="0" borderId="28" applyNumberFormat="0" applyFont="0" applyFill="0" applyAlignment="0" applyProtection="0"/>
    <xf numFmtId="182" fontId="102" fillId="93" borderId="0" applyNumberFormat="0" applyAlignment="0" applyProtection="0">
      <alignment horizontal="left" vertical="center" indent="1"/>
    </xf>
    <xf numFmtId="0" fontId="101" fillId="0" borderId="32" applyNumberFormat="0" applyFont="0" applyFill="0" applyAlignment="0" applyProtection="0"/>
    <xf numFmtId="182" fontId="95" fillId="0" borderId="29" applyNumberFormat="0" applyFill="0" applyBorder="0" applyAlignment="0" applyProtection="0">
      <alignment horizontal="right" vertical="center"/>
    </xf>
    <xf numFmtId="182" fontId="95" fillId="93" borderId="28" applyNumberFormat="0" applyAlignment="0" applyProtection="0">
      <alignment horizontal="left" vertical="center" indent="1"/>
    </xf>
    <xf numFmtId="0" fontId="94" fillId="92" borderId="30" applyNumberFormat="0" applyAlignment="0" applyProtection="0">
      <alignment horizontal="left" vertical="center" indent="1"/>
    </xf>
    <xf numFmtId="0" fontId="96" fillId="106" borderId="28" applyNumberFormat="0" applyAlignment="0" applyProtection="0">
      <alignment horizontal="left" vertical="center" indent="1"/>
    </xf>
    <xf numFmtId="0" fontId="96" fillId="107" borderId="28" applyNumberFormat="0" applyAlignment="0" applyProtection="0">
      <alignment horizontal="left" vertical="center" indent="1"/>
    </xf>
    <xf numFmtId="0" fontId="96" fillId="108" borderId="28" applyNumberFormat="0" applyAlignment="0" applyProtection="0">
      <alignment horizontal="left" vertical="center" indent="1"/>
    </xf>
    <xf numFmtId="0" fontId="96" fillId="96" borderId="28" applyNumberFormat="0" applyAlignment="0" applyProtection="0">
      <alignment horizontal="left" vertical="center" indent="1"/>
    </xf>
    <xf numFmtId="0" fontId="96" fillId="95" borderId="30" applyNumberFormat="0" applyAlignment="0" applyProtection="0">
      <alignment horizontal="left" vertical="center" indent="1"/>
    </xf>
    <xf numFmtId="0" fontId="103" fillId="0" borderId="33" applyNumberFormat="0" applyFill="0" applyBorder="0" applyAlignment="0" applyProtection="0"/>
    <xf numFmtId="0" fontId="104" fillId="0" borderId="33" applyNumberFormat="0" applyBorder="0" applyAlignment="0" applyProtection="0"/>
    <xf numFmtId="0" fontId="103" fillId="94" borderId="30" applyNumberFormat="0" applyAlignment="0">
      <alignment horizontal="left" vertical="center" indent="1"/>
      <protection locked="0"/>
    </xf>
    <xf numFmtId="0" fontId="103" fillId="94" borderId="30" applyNumberFormat="0" applyAlignment="0">
      <alignment horizontal="left" vertical="center" indent="1"/>
      <protection locked="0"/>
    </xf>
    <xf numFmtId="0" fontId="103" fillId="95" borderId="30" applyNumberFormat="0" applyAlignment="0" applyProtection="0">
      <alignment horizontal="left" vertical="center" indent="1"/>
    </xf>
    <xf numFmtId="182" fontId="105" fillId="95" borderId="30" applyNumberFormat="0" applyProtection="0">
      <alignment horizontal="right" vertical="center"/>
    </xf>
    <xf numFmtId="182" fontId="106" fillId="96" borderId="29" applyNumberFormat="0" applyBorder="0">
      <alignment horizontal="right" vertical="center"/>
      <protection locked="0"/>
    </xf>
    <xf numFmtId="182" fontId="105" fillId="96" borderId="30" applyNumberFormat="0" applyBorder="0">
      <alignment horizontal="right" vertical="center"/>
      <protection locked="0"/>
    </xf>
    <xf numFmtId="182" fontId="95" fillId="0" borderId="29" applyNumberFormat="0" applyFill="0" applyBorder="0" applyAlignment="0" applyProtection="0">
      <alignment horizontal="right" vertical="center"/>
    </xf>
    <xf numFmtId="0" fontId="1" fillId="0" borderId="0"/>
  </cellStyleXfs>
  <cellXfs count="128">
    <xf numFmtId="0" fontId="0" fillId="0" borderId="0" xfId="0" applyNumberFormat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/>
    <xf numFmtId="0" fontId="12" fillId="0" borderId="16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3" fontId="12" fillId="0" borderId="0" xfId="47" applyNumberFormat="1" applyFont="1" applyFill="1" applyAlignment="1">
      <alignment horizontal="centerContinuous"/>
    </xf>
    <xf numFmtId="3" fontId="12" fillId="0" borderId="0" xfId="47" applyNumberFormat="1" applyFont="1" applyFill="1"/>
    <xf numFmtId="0" fontId="12" fillId="0" borderId="0" xfId="0" applyNumberFormat="1" applyFont="1" applyFill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protection locked="0"/>
    </xf>
    <xf numFmtId="3" fontId="12" fillId="0" borderId="11" xfId="47" applyNumberFormat="1" applyFont="1" applyFill="1" applyBorder="1" applyAlignment="1">
      <alignment horizontal="center"/>
    </xf>
    <xf numFmtId="3" fontId="11" fillId="0" borderId="0" xfId="47" applyNumberFormat="1" applyFont="1" applyFill="1"/>
    <xf numFmtId="0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vertical="top"/>
    </xf>
    <xf numFmtId="0" fontId="62" fillId="0" borderId="0" xfId="0" applyNumberFormat="1" applyFont="1" applyFill="1" applyAlignment="1"/>
    <xf numFmtId="41" fontId="11" fillId="0" borderId="0" xfId="393" applyFont="1" applyFill="1"/>
    <xf numFmtId="41" fontId="11" fillId="0" borderId="0" xfId="393" applyFont="1" applyFill="1" applyBorder="1" applyProtection="1">
      <protection locked="0"/>
    </xf>
    <xf numFmtId="41" fontId="11" fillId="0" borderId="0" xfId="393" applyFont="1" applyFill="1" applyAlignment="1"/>
    <xf numFmtId="41" fontId="11" fillId="0" borderId="0" xfId="393" applyFont="1" applyFill="1" applyBorder="1"/>
    <xf numFmtId="41" fontId="11" fillId="0" borderId="0" xfId="393" applyFont="1" applyFill="1" applyBorder="1" applyAlignment="1" applyProtection="1">
      <alignment vertical="top"/>
      <protection locked="0"/>
    </xf>
    <xf numFmtId="41" fontId="11" fillId="0" borderId="11" xfId="393" applyFont="1" applyFill="1" applyBorder="1"/>
    <xf numFmtId="0" fontId="62" fillId="0" borderId="0" xfId="0" applyNumberFormat="1" applyFont="1" applyFill="1" applyAlignment="1" applyProtection="1">
      <protection locked="0"/>
    </xf>
    <xf numFmtId="41" fontId="11" fillId="0" borderId="0" xfId="393" applyFont="1" applyFill="1" applyProtection="1">
      <protection locked="0"/>
    </xf>
    <xf numFmtId="41" fontId="11" fillId="0" borderId="11" xfId="393" applyFont="1" applyFill="1" applyBorder="1" applyProtection="1">
      <protection locked="0"/>
    </xf>
    <xf numFmtId="41" fontId="12" fillId="0" borderId="10" xfId="393" applyFont="1" applyFill="1" applyBorder="1"/>
    <xf numFmtId="41" fontId="91" fillId="0" borderId="0" xfId="0" applyNumberFormat="1" applyFont="1" applyAlignment="1"/>
    <xf numFmtId="0" fontId="92" fillId="0" borderId="0" xfId="0" applyNumberFormat="1" applyFont="1" applyAlignment="1"/>
    <xf numFmtId="0" fontId="2" fillId="0" borderId="0" xfId="1325" applyFill="1"/>
    <xf numFmtId="0" fontId="64" fillId="0" borderId="0" xfId="1326" applyFont="1" applyFill="1"/>
    <xf numFmtId="0" fontId="0" fillId="0" borderId="0" xfId="1326" applyFont="1" applyFill="1"/>
    <xf numFmtId="0" fontId="0" fillId="0" borderId="0" xfId="1326" applyFont="1" applyFill="1" applyAlignment="1">
      <alignment horizontal="right"/>
    </xf>
    <xf numFmtId="43" fontId="0" fillId="0" borderId="0" xfId="1327" applyFont="1" applyFill="1"/>
    <xf numFmtId="0" fontId="2" fillId="0" borderId="0" xfId="1326" applyFill="1" applyAlignment="1">
      <alignment horizontal="right"/>
    </xf>
    <xf numFmtId="43" fontId="0" fillId="0" borderId="11" xfId="1327" applyFont="1" applyFill="1" applyBorder="1"/>
    <xf numFmtId="0" fontId="64" fillId="0" borderId="0" xfId="1326" applyFont="1" applyFill="1" applyAlignment="1">
      <alignment horizontal="right"/>
    </xf>
    <xf numFmtId="43" fontId="64" fillId="0" borderId="0" xfId="1327" applyFont="1" applyFill="1"/>
    <xf numFmtId="0" fontId="64" fillId="0" borderId="3" xfId="1326" applyFont="1" applyFill="1" applyBorder="1" applyAlignment="1">
      <alignment horizontal="center" vertical="center" wrapText="1"/>
    </xf>
    <xf numFmtId="0" fontId="90" fillId="0" borderId="3" xfId="1326" applyFont="1" applyFill="1" applyBorder="1" applyAlignment="1">
      <alignment horizontal="left"/>
    </xf>
    <xf numFmtId="0" fontId="90" fillId="0" borderId="0" xfId="1325" applyFont="1" applyFill="1"/>
    <xf numFmtId="0" fontId="64" fillId="0" borderId="3" xfId="105" applyFont="1" applyFill="1" applyBorder="1" applyAlignment="1">
      <alignment horizontal="center" vertical="center" wrapText="1"/>
    </xf>
    <xf numFmtId="9" fontId="64" fillId="0" borderId="3" xfId="105" applyNumberFormat="1" applyFont="1" applyFill="1" applyBorder="1" applyAlignment="1">
      <alignment horizontal="center" vertical="center" wrapText="1"/>
    </xf>
    <xf numFmtId="168" fontId="0" fillId="0" borderId="0" xfId="0" applyFill="1" applyAlignment="1"/>
    <xf numFmtId="168" fontId="0" fillId="0" borderId="3" xfId="0" applyFill="1" applyBorder="1" applyAlignment="1"/>
    <xf numFmtId="165" fontId="0" fillId="0" borderId="3" xfId="47" applyNumberFormat="1" applyFont="1" applyFill="1" applyBorder="1"/>
    <xf numFmtId="168" fontId="89" fillId="0" borderId="3" xfId="0" applyFont="1" applyFill="1" applyBorder="1" applyAlignment="1"/>
    <xf numFmtId="168" fontId="78" fillId="0" borderId="0" xfId="0" applyFont="1" applyFill="1" applyAlignment="1"/>
    <xf numFmtId="165" fontId="90" fillId="0" borderId="3" xfId="47" applyNumberFormat="1" applyFont="1" applyFill="1" applyBorder="1"/>
    <xf numFmtId="168" fontId="90" fillId="0" borderId="0" xfId="0" applyFont="1" applyFill="1" applyAlignment="1"/>
    <xf numFmtId="0" fontId="61" fillId="0" borderId="0" xfId="105" applyFill="1" applyBorder="1"/>
    <xf numFmtId="41" fontId="0" fillId="0" borderId="0" xfId="393" applyFont="1" applyFill="1"/>
    <xf numFmtId="0" fontId="61" fillId="0" borderId="0" xfId="105" applyFill="1"/>
    <xf numFmtId="168" fontId="0" fillId="0" borderId="0" xfId="0" applyFill="1" applyAlignment="1">
      <alignment horizontal="right"/>
    </xf>
    <xf numFmtId="0" fontId="61" fillId="0" borderId="10" xfId="105" applyFill="1" applyBorder="1"/>
    <xf numFmtId="41" fontId="89" fillId="0" borderId="10" xfId="393" applyFont="1" applyFill="1" applyBorder="1"/>
    <xf numFmtId="41" fontId="0" fillId="0" borderId="10" xfId="393" applyFont="1" applyFill="1" applyBorder="1"/>
    <xf numFmtId="41" fontId="0" fillId="0" borderId="0" xfId="393" applyFont="1" applyFill="1" applyBorder="1"/>
    <xf numFmtId="43" fontId="0" fillId="0" borderId="0" xfId="47" applyFont="1" applyFill="1" applyBorder="1"/>
    <xf numFmtId="10" fontId="0" fillId="0" borderId="0" xfId="1330" applyNumberFormat="1" applyFont="1" applyFill="1" applyBorder="1"/>
    <xf numFmtId="41" fontId="0" fillId="0" borderId="11" xfId="393" applyFont="1" applyFill="1" applyBorder="1"/>
    <xf numFmtId="183" fontId="95" fillId="0" borderId="29" xfId="1332" applyNumberFormat="1">
      <alignment horizontal="right" vertical="center"/>
    </xf>
    <xf numFmtId="0" fontId="94" fillId="92" borderId="28" xfId="1331" applyNumberFormat="1" applyBorder="1" applyAlignment="1"/>
    <xf numFmtId="0" fontId="94" fillId="92" borderId="34" xfId="1355" applyNumberFormat="1" applyBorder="1" applyAlignment="1"/>
    <xf numFmtId="183" fontId="94" fillId="0" borderId="34" xfId="1333" applyNumberFormat="1" applyBorder="1">
      <alignment horizontal="right" vertical="center"/>
    </xf>
    <xf numFmtId="183" fontId="94" fillId="0" borderId="37" xfId="1333" applyNumberFormat="1" applyBorder="1">
      <alignment horizontal="right" vertical="center"/>
    </xf>
    <xf numFmtId="183" fontId="94" fillId="0" borderId="38" xfId="1333" applyNumberFormat="1" applyBorder="1">
      <alignment horizontal="right" vertical="center"/>
    </xf>
    <xf numFmtId="0" fontId="94" fillId="92" borderId="38" xfId="1355" applyNumberFormat="1" applyBorder="1" applyAlignment="1"/>
    <xf numFmtId="0" fontId="94" fillId="92" borderId="28" xfId="1331" quotePrefix="1" applyNumberFormat="1" applyBorder="1" applyAlignment="1"/>
    <xf numFmtId="0" fontId="95" fillId="93" borderId="28" xfId="1354" quotePrefix="1" applyNumberFormat="1" applyBorder="1" applyAlignment="1"/>
    <xf numFmtId="0" fontId="94" fillId="92" borderId="36" xfId="1355" quotePrefix="1" applyNumberFormat="1" applyBorder="1" applyAlignment="1"/>
    <xf numFmtId="0" fontId="94" fillId="92" borderId="28" xfId="1331" quotePrefix="1" applyNumberFormat="1" applyAlignment="1"/>
    <xf numFmtId="0" fontId="95" fillId="93" borderId="28" xfId="1354" quotePrefix="1" applyNumberFormat="1" applyAlignment="1"/>
    <xf numFmtId="0" fontId="94" fillId="92" borderId="37" xfId="1355" quotePrefix="1" applyNumberFormat="1" applyBorder="1" applyAlignment="1"/>
    <xf numFmtId="0" fontId="95" fillId="93" borderId="28" xfId="1354" quotePrefix="1" applyNumberFormat="1" applyBorder="1" applyAlignment="1">
      <alignment horizontal="right"/>
    </xf>
    <xf numFmtId="0" fontId="94" fillId="92" borderId="38" xfId="1355" quotePrefix="1" applyNumberFormat="1" applyBorder="1" applyAlignment="1">
      <alignment horizontal="right"/>
    </xf>
    <xf numFmtId="0" fontId="94" fillId="92" borderId="35" xfId="1355" quotePrefix="1" applyNumberFormat="1" applyBorder="1" applyAlignment="1"/>
    <xf numFmtId="165" fontId="0" fillId="0" borderId="3" xfId="1327" applyNumberFormat="1" applyFont="1" applyFill="1" applyBorder="1"/>
    <xf numFmtId="168" fontId="0" fillId="0" borderId="3" xfId="0" applyBorder="1" applyAlignment="1"/>
    <xf numFmtId="8" fontId="90" fillId="0" borderId="3" xfId="1326" applyNumberFormat="1" applyFont="1" applyFill="1" applyBorder="1"/>
    <xf numFmtId="165" fontId="90" fillId="0" borderId="3" xfId="1327" applyNumberFormat="1" applyFont="1" applyFill="1" applyBorder="1"/>
    <xf numFmtId="165" fontId="90" fillId="109" borderId="3" xfId="1327" applyNumberFormat="1" applyFont="1" applyFill="1" applyBorder="1"/>
    <xf numFmtId="41" fontId="0" fillId="110" borderId="10" xfId="393" applyFont="1" applyFill="1" applyBorder="1"/>
    <xf numFmtId="0" fontId="36" fillId="0" borderId="0" xfId="0" applyNumberFormat="1" applyFont="1" applyAlignment="1">
      <alignment horizontal="right"/>
    </xf>
    <xf numFmtId="0" fontId="64" fillId="0" borderId="39" xfId="105" applyFont="1" applyFill="1" applyBorder="1"/>
    <xf numFmtId="168" fontId="0" fillId="0" borderId="40" xfId="0" applyFill="1" applyBorder="1" applyAlignment="1"/>
    <xf numFmtId="168" fontId="0" fillId="0" borderId="41" xfId="0" applyFill="1" applyBorder="1" applyAlignment="1"/>
    <xf numFmtId="0" fontId="61" fillId="0" borderId="42" xfId="105" applyFill="1" applyBorder="1"/>
    <xf numFmtId="168" fontId="0" fillId="0" borderId="43" xfId="0" applyFill="1" applyBorder="1" applyAlignment="1"/>
    <xf numFmtId="0" fontId="0" fillId="0" borderId="42" xfId="105" applyFont="1" applyFill="1" applyBorder="1"/>
    <xf numFmtId="9" fontId="0" fillId="0" borderId="43" xfId="1330" applyFont="1" applyFill="1" applyBorder="1"/>
    <xf numFmtId="8" fontId="61" fillId="0" borderId="42" xfId="105" applyNumberFormat="1" applyFill="1" applyBorder="1"/>
    <xf numFmtId="10" fontId="0" fillId="0" borderId="43" xfId="1330" applyNumberFormat="1" applyFont="1" applyFill="1" applyBorder="1"/>
    <xf numFmtId="0" fontId="61" fillId="0" borderId="44" xfId="105" applyFill="1" applyBorder="1" applyAlignment="1">
      <alignment horizontal="center"/>
    </xf>
    <xf numFmtId="41" fontId="0" fillId="110" borderId="45" xfId="393" applyFont="1" applyFill="1" applyBorder="1"/>
    <xf numFmtId="10" fontId="0" fillId="0" borderId="46" xfId="1330" applyNumberFormat="1" applyFont="1" applyFill="1" applyBorder="1"/>
    <xf numFmtId="0" fontId="107" fillId="0" borderId="0" xfId="105" applyFont="1"/>
    <xf numFmtId="168" fontId="0" fillId="0" borderId="0" xfId="0" applyAlignment="1">
      <alignment wrapText="1"/>
    </xf>
    <xf numFmtId="168" fontId="108" fillId="0" borderId="0" xfId="0" applyFont="1" applyAlignment="1"/>
    <xf numFmtId="168" fontId="0" fillId="0" borderId="0" xfId="0" applyAlignment="1"/>
    <xf numFmtId="168" fontId="16" fillId="0" borderId="11" xfId="0" applyFont="1" applyBorder="1" applyAlignment="1">
      <alignment horizontal="center" vertical="center"/>
    </xf>
    <xf numFmtId="168" fontId="16" fillId="0" borderId="11" xfId="0" applyFont="1" applyBorder="1" applyAlignment="1">
      <alignment horizontal="center" vertical="center" wrapText="1"/>
    </xf>
    <xf numFmtId="168" fontId="0" fillId="0" borderId="0" xfId="0" applyAlignment="1">
      <alignment horizontal="left"/>
    </xf>
    <xf numFmtId="184" fontId="0" fillId="0" borderId="0" xfId="1023" applyNumberFormat="1" applyFont="1" applyAlignment="1">
      <alignment wrapText="1"/>
    </xf>
    <xf numFmtId="165" fontId="0" fillId="0" borderId="11" xfId="47" applyNumberFormat="1" applyFont="1" applyBorder="1" applyAlignment="1">
      <alignment wrapText="1"/>
    </xf>
    <xf numFmtId="184" fontId="0" fillId="0" borderId="10" xfId="47" applyNumberFormat="1" applyFont="1" applyBorder="1" applyAlignment="1">
      <alignment wrapText="1"/>
    </xf>
    <xf numFmtId="0" fontId="16" fillId="0" borderId="0" xfId="0" applyNumberFormat="1" applyFont="1" applyAlignment="1">
      <alignment horizontal="center"/>
    </xf>
    <xf numFmtId="0" fontId="16" fillId="0" borderId="11" xfId="0" applyNumberFormat="1" applyFont="1" applyBorder="1" applyAlignment="1">
      <alignment horizontal="center"/>
    </xf>
    <xf numFmtId="17" fontId="0" fillId="0" borderId="0" xfId="0" applyNumberFormat="1" applyAlignment="1">
      <alignment horizontal="left"/>
    </xf>
    <xf numFmtId="165" fontId="16" fillId="0" borderId="0" xfId="47" applyNumberFormat="1" applyFont="1" applyBorder="1" applyAlignment="1">
      <alignment horizontal="center"/>
    </xf>
    <xf numFmtId="184" fontId="10" fillId="0" borderId="0" xfId="1023" applyNumberFormat="1" applyFont="1" applyBorder="1" applyAlignment="1">
      <alignment horizontal="center"/>
    </xf>
    <xf numFmtId="165" fontId="0" fillId="0" borderId="0" xfId="47" applyNumberFormat="1" applyFont="1" applyAlignment="1"/>
    <xf numFmtId="184" fontId="0" fillId="0" borderId="10" xfId="1023" applyNumberFormat="1" applyFont="1" applyBorder="1" applyAlignment="1"/>
    <xf numFmtId="9" fontId="0" fillId="0" borderId="0" xfId="0" applyNumberFormat="1" applyAlignment="1">
      <alignment horizontal="left"/>
    </xf>
    <xf numFmtId="0" fontId="16" fillId="0" borderId="0" xfId="0" quotePrefix="1" applyNumberFormat="1" applyFont="1" applyAlignment="1"/>
    <xf numFmtId="8" fontId="78" fillId="0" borderId="42" xfId="105" applyNumberFormat="1" applyFont="1" applyFill="1" applyBorder="1"/>
    <xf numFmtId="41" fontId="78" fillId="0" borderId="0" xfId="1006" applyFont="1" applyFill="1" applyBorder="1"/>
    <xf numFmtId="10" fontId="78" fillId="0" borderId="43" xfId="310" applyNumberFormat="1" applyFont="1" applyFill="1" applyBorder="1"/>
    <xf numFmtId="168" fontId="89" fillId="0" borderId="0" xfId="0" applyFont="1" applyFill="1" applyAlignment="1"/>
    <xf numFmtId="44" fontId="78" fillId="0" borderId="0" xfId="1023" applyFont="1" applyFill="1" applyAlignment="1"/>
    <xf numFmtId="41" fontId="91" fillId="0" borderId="0" xfId="393" applyFont="1" applyFill="1" applyBorder="1"/>
    <xf numFmtId="10" fontId="91" fillId="0" borderId="43" xfId="1330" applyNumberFormat="1" applyFont="1" applyFill="1" applyBorder="1"/>
    <xf numFmtId="168" fontId="78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 applyProtection="1">
      <alignment horizontal="center"/>
      <protection locked="0"/>
    </xf>
  </cellXfs>
  <cellStyles count="1371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70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" xfId="1330" builtinId="5"/>
    <cellStyle name="Percent (0)" xfId="1213"/>
    <cellStyle name="Percent [2]" xfId="126"/>
    <cellStyle name="Percent 10" xfId="395"/>
    <cellStyle name="Percent 11" xfId="1322"/>
    <cellStyle name="Percent 12" xfId="1329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50"/>
    <cellStyle name="SAPDataCell" xfId="1332"/>
    <cellStyle name="SAPDataRemoved" xfId="1351"/>
    <cellStyle name="SAPDataTotalCell" xfId="1333"/>
    <cellStyle name="SAPDimensionCell" xfId="1331"/>
    <cellStyle name="SAPEditableDataCell" xfId="1335"/>
    <cellStyle name="SAPEditableDataTotalCell" xfId="1338"/>
    <cellStyle name="SAPEmphasized" xfId="1361"/>
    <cellStyle name="SAPEmphasizedEditableDataCell" xfId="1363"/>
    <cellStyle name="SAPEmphasizedEditableDataTotalCell" xfId="1364"/>
    <cellStyle name="SAPEmphasizedLockedDataCell" xfId="1367"/>
    <cellStyle name="SAPEmphasizedLockedDataTotalCell" xfId="1368"/>
    <cellStyle name="SAPEmphasizedReadonlyDataCell" xfId="1365"/>
    <cellStyle name="SAPEmphasizedReadonlyDataTotalCell" xfId="1366"/>
    <cellStyle name="SAPEmphasizedTotal" xfId="1362"/>
    <cellStyle name="SAPError" xfId="1352"/>
    <cellStyle name="SAPExceptionLevel1" xfId="1341"/>
    <cellStyle name="SAPExceptionLevel2" xfId="1342"/>
    <cellStyle name="SAPExceptionLevel3" xfId="1343"/>
    <cellStyle name="SAPExceptionLevel4" xfId="1344"/>
    <cellStyle name="SAPExceptionLevel5" xfId="1345"/>
    <cellStyle name="SAPExceptionLevel6" xfId="1346"/>
    <cellStyle name="SAPExceptionLevel7" xfId="1347"/>
    <cellStyle name="SAPExceptionLevel8" xfId="1348"/>
    <cellStyle name="SAPExceptionLevel9" xfId="1349"/>
    <cellStyle name="SAPFormula" xfId="1369"/>
    <cellStyle name="SAPGroupingFillCell" xfId="1334"/>
    <cellStyle name="SAPHierarchyCell0" xfId="1356"/>
    <cellStyle name="SAPHierarchyCell1" xfId="1357"/>
    <cellStyle name="SAPHierarchyCell2" xfId="1358"/>
    <cellStyle name="SAPHierarchyCell3" xfId="1359"/>
    <cellStyle name="SAPHierarchyCell4" xfId="1360"/>
    <cellStyle name="SAPLockedDataCell" xfId="1337"/>
    <cellStyle name="SAPLockedDataTotalCell" xfId="1340"/>
    <cellStyle name="SAPMemberCell" xfId="1354"/>
    <cellStyle name="SAPMemberTotalCell" xfId="1355"/>
    <cellStyle name="SAPMessageText" xfId="1353"/>
    <cellStyle name="SAPReadonlyDataCell" xfId="1336"/>
    <cellStyle name="SAPReadonlyDataTotalCell" xfId="1339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0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</sheetNames>
    <sheetDataSet>
      <sheetData sheetId="0"/>
      <sheetData sheetId="1">
        <row r="9">
          <cell r="B9">
            <v>2108413255.02</v>
          </cell>
        </row>
        <row r="36">
          <cell r="C36">
            <v>23884435.68</v>
          </cell>
        </row>
        <row r="37">
          <cell r="C37">
            <v>12207438.459999993</v>
          </cell>
        </row>
        <row r="40">
          <cell r="C40">
            <v>131577206.98000002</v>
          </cell>
        </row>
      </sheetData>
      <sheetData sheetId="2">
        <row r="273">
          <cell r="G273">
            <v>46951000.799999997</v>
          </cell>
          <cell r="H273">
            <v>23884435.68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A9" sqref="A9"/>
    </sheetView>
  </sheetViews>
  <sheetFormatPr defaultRowHeight="13.2"/>
  <cols>
    <col min="1" max="1" width="9.33203125" bestFit="1" customWidth="1"/>
    <col min="2" max="2" width="51.33203125" bestFit="1" customWidth="1"/>
    <col min="3" max="3" width="14.5546875" bestFit="1" customWidth="1"/>
    <col min="4" max="4" width="5.88671875" customWidth="1"/>
    <col min="6" max="6" width="10.44140625" bestFit="1" customWidth="1"/>
  </cols>
  <sheetData>
    <row r="1" spans="1:3">
      <c r="A1" s="1"/>
      <c r="B1" s="19"/>
      <c r="C1" s="2"/>
    </row>
    <row r="2" spans="1:3" ht="13.8" thickBot="1">
      <c r="A2" s="3"/>
      <c r="B2" s="19" t="s">
        <v>20</v>
      </c>
      <c r="C2" s="2"/>
    </row>
    <row r="3" spans="1:3" ht="14.4" thickTop="1" thickBot="1">
      <c r="A3" s="1"/>
      <c r="B3" s="19"/>
      <c r="C3" s="4" t="s">
        <v>98</v>
      </c>
    </row>
    <row r="4" spans="1:3" ht="13.8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126" t="s">
        <v>99</v>
      </c>
      <c r="B7" s="126"/>
      <c r="C7" s="126"/>
    </row>
    <row r="8" spans="1:3">
      <c r="A8" s="127" t="s">
        <v>113</v>
      </c>
      <c r="B8" s="127"/>
      <c r="C8" s="127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27">
        <f>+CBR_Gas!C43</f>
        <v>139295225.91884428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+CBR_Gas!C45</f>
        <v>29251997.442957297</v>
      </c>
    </row>
    <row r="17" spans="1:5">
      <c r="A17" s="15">
        <f t="shared" si="0"/>
        <v>5</v>
      </c>
      <c r="B17" s="17" t="s">
        <v>8</v>
      </c>
      <c r="C17" s="20">
        <f>+CBR_Gas!D45</f>
        <v>7046852.2021699976</v>
      </c>
    </row>
    <row r="18" spans="1:5">
      <c r="A18" s="15">
        <f t="shared" si="0"/>
        <v>6</v>
      </c>
      <c r="B18" s="1" t="s">
        <v>57</v>
      </c>
      <c r="C18" s="27">
        <v>0</v>
      </c>
    </row>
    <row r="19" spans="1:5">
      <c r="A19" s="15">
        <f t="shared" si="0"/>
        <v>7</v>
      </c>
      <c r="B19" s="1" t="s">
        <v>10</v>
      </c>
      <c r="C19" s="28">
        <v>0</v>
      </c>
    </row>
    <row r="20" spans="1:5">
      <c r="A20" s="15">
        <f t="shared" si="0"/>
        <v>8</v>
      </c>
      <c r="B20" s="1" t="s">
        <v>11</v>
      </c>
      <c r="C20" s="27">
        <f>SUM(C16:C19)</f>
        <v>36298849.645127296</v>
      </c>
      <c r="D20" s="30">
        <f>+CBR_Gas!E45-C20</f>
        <v>0</v>
      </c>
      <c r="E20" s="31" t="s">
        <v>75</v>
      </c>
    </row>
    <row r="21" spans="1:5">
      <c r="A21" s="15">
        <f t="shared" si="0"/>
        <v>9</v>
      </c>
      <c r="B21" s="1"/>
      <c r="C21" s="22"/>
    </row>
    <row r="22" spans="1:5">
      <c r="A22" s="15">
        <f t="shared" si="0"/>
        <v>10</v>
      </c>
      <c r="B22" s="1" t="s">
        <v>12</v>
      </c>
      <c r="C22" s="20"/>
    </row>
    <row r="23" spans="1:5">
      <c r="A23" s="15">
        <f t="shared" si="0"/>
        <v>11</v>
      </c>
      <c r="B23" s="17" t="s">
        <v>13</v>
      </c>
      <c r="C23" s="20">
        <f>'[2]Unallocated Detail (CBR)'!$H$273</f>
        <v>23884435.68</v>
      </c>
    </row>
    <row r="24" spans="1:5">
      <c r="A24" s="15">
        <f t="shared" si="0"/>
        <v>12</v>
      </c>
      <c r="B24" s="17" t="s">
        <v>8</v>
      </c>
      <c r="C24" s="20">
        <f>'BW- Gas 410-411'!Q4</f>
        <v>79467745.569999993</v>
      </c>
    </row>
    <row r="25" spans="1:5">
      <c r="A25" s="15">
        <f t="shared" si="0"/>
        <v>13</v>
      </c>
      <c r="B25" s="1" t="s">
        <v>9</v>
      </c>
      <c r="C25" s="20">
        <f>'BW- Gas 410-411'!Q5</f>
        <v>-67260307.109999999</v>
      </c>
    </row>
    <row r="26" spans="1:5">
      <c r="A26" s="15">
        <f t="shared" si="0"/>
        <v>14</v>
      </c>
      <c r="B26" s="1" t="s">
        <v>10</v>
      </c>
      <c r="C26" s="25">
        <v>0</v>
      </c>
    </row>
    <row r="27" spans="1:5">
      <c r="A27" s="15">
        <f t="shared" si="0"/>
        <v>15</v>
      </c>
      <c r="B27" s="1"/>
      <c r="C27" s="23"/>
    </row>
    <row r="28" spans="1:5">
      <c r="A28" s="15">
        <f t="shared" si="0"/>
        <v>16</v>
      </c>
      <c r="B28" s="18" t="s">
        <v>14</v>
      </c>
      <c r="C28" s="24">
        <f>SUM(C23:C26)</f>
        <v>36091874.140000001</v>
      </c>
    </row>
    <row r="29" spans="1:5">
      <c r="A29" s="15">
        <f t="shared" si="0"/>
        <v>17</v>
      </c>
      <c r="B29" s="1"/>
      <c r="C29" s="20"/>
    </row>
    <row r="30" spans="1:5">
      <c r="A30" s="15">
        <f t="shared" si="0"/>
        <v>18</v>
      </c>
      <c r="B30" s="17" t="s">
        <v>15</v>
      </c>
      <c r="C30" s="20">
        <f>C16-C23</f>
        <v>5367561.7629572973</v>
      </c>
    </row>
    <row r="31" spans="1:5">
      <c r="A31" s="15">
        <f t="shared" si="0"/>
        <v>19</v>
      </c>
      <c r="B31" s="17" t="s">
        <v>16</v>
      </c>
      <c r="C31" s="21">
        <f>(C17+C18)-(C24+C25)</f>
        <v>-5160586.2578299958</v>
      </c>
    </row>
    <row r="32" spans="1:5">
      <c r="A32" s="15">
        <f t="shared" si="0"/>
        <v>20</v>
      </c>
      <c r="B32" s="1" t="s">
        <v>17</v>
      </c>
      <c r="C32" s="22">
        <f>C19-C26</f>
        <v>0</v>
      </c>
    </row>
    <row r="33" spans="1:3" ht="13.8" thickBot="1">
      <c r="A33" s="15">
        <f t="shared" si="0"/>
        <v>21</v>
      </c>
      <c r="B33" s="17" t="s">
        <v>18</v>
      </c>
      <c r="C33" s="29">
        <f>-SUM(C30:C32)</f>
        <v>-206975.50512730144</v>
      </c>
    </row>
    <row r="34" spans="1:3" ht="13.8" thickTop="1"/>
  </sheetData>
  <mergeCells count="2">
    <mergeCell ref="A7:C7"/>
    <mergeCell ref="A8:C8"/>
  </mergeCells>
  <phoneticPr fontId="14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/>
  </sheetViews>
  <sheetFormatPr defaultColWidth="8.88671875" defaultRowHeight="14.4"/>
  <cols>
    <col min="1" max="1" width="12.6640625" style="32" customWidth="1"/>
    <col min="2" max="2" width="41.21875" style="32" bestFit="1" customWidth="1"/>
    <col min="3" max="3" width="15.5546875" style="32" bestFit="1" customWidth="1"/>
    <col min="4" max="4" width="14.5546875" style="32" bestFit="1" customWidth="1"/>
    <col min="5" max="5" width="15.6640625" style="32" bestFit="1" customWidth="1"/>
    <col min="6" max="6" width="13.88671875" style="32" bestFit="1" customWidth="1"/>
    <col min="7" max="7" width="69" style="32" customWidth="1"/>
    <col min="8" max="8" width="15" style="32" bestFit="1" customWidth="1"/>
    <col min="9" max="9" width="14.5546875" style="32" bestFit="1" customWidth="1"/>
    <col min="10" max="10" width="15" style="32" bestFit="1" customWidth="1"/>
    <col min="11" max="11" width="21.44140625" style="32" bestFit="1" customWidth="1"/>
    <col min="12" max="16384" width="8.88671875" style="32"/>
  </cols>
  <sheetData>
    <row r="1" spans="1:8">
      <c r="B1" s="33" t="s">
        <v>58</v>
      </c>
    </row>
    <row r="2" spans="1:8">
      <c r="B2" s="33" t="s">
        <v>112</v>
      </c>
    </row>
    <row r="3" spans="1:8">
      <c r="B3" s="34"/>
    </row>
    <row r="4" spans="1:8">
      <c r="B4" s="35" t="s">
        <v>25</v>
      </c>
      <c r="C4" s="36">
        <f>'[2]Allocated (CBR)'!$C$40</f>
        <v>131577206.98000002</v>
      </c>
      <c r="D4"/>
      <c r="E4"/>
    </row>
    <row r="5" spans="1:8">
      <c r="B5" s="37" t="s">
        <v>26</v>
      </c>
      <c r="C5" s="38">
        <f>SUM('[2]Allocated (CBR)'!$C$36:$C$37)</f>
        <v>36091874.139999993</v>
      </c>
      <c r="D5"/>
      <c r="E5"/>
    </row>
    <row r="6" spans="1:8">
      <c r="B6" s="39" t="s">
        <v>27</v>
      </c>
      <c r="C6" s="40">
        <f>SUM(C4:C5)</f>
        <v>167669081.12</v>
      </c>
      <c r="D6"/>
      <c r="E6"/>
    </row>
    <row r="8" spans="1:8" ht="28.8">
      <c r="A8" s="41" t="s">
        <v>41</v>
      </c>
      <c r="B8" s="44" t="s">
        <v>59</v>
      </c>
      <c r="C8" s="44" t="s">
        <v>28</v>
      </c>
      <c r="D8" s="44" t="s">
        <v>29</v>
      </c>
      <c r="E8" s="45">
        <v>0.21</v>
      </c>
      <c r="F8" s="44" t="s">
        <v>66</v>
      </c>
      <c r="G8" s="46"/>
      <c r="H8" s="46"/>
    </row>
    <row r="9" spans="1:8">
      <c r="A9" s="47" t="s">
        <v>43</v>
      </c>
      <c r="B9" s="47" t="s">
        <v>22</v>
      </c>
      <c r="C9" s="80">
        <v>1960413.8</v>
      </c>
      <c r="D9" s="80">
        <f>-E9</f>
        <v>-411686.89799999999</v>
      </c>
      <c r="E9" s="48">
        <f t="shared" ref="E9:E28" si="0">C9*$E$8</f>
        <v>411686.89799999999</v>
      </c>
      <c r="F9" s="48">
        <f>D9+E9</f>
        <v>0</v>
      </c>
      <c r="G9" s="46"/>
      <c r="H9" s="46"/>
    </row>
    <row r="10" spans="1:8">
      <c r="A10" s="47" t="s">
        <v>114</v>
      </c>
      <c r="B10" s="47" t="s">
        <v>115</v>
      </c>
      <c r="C10" s="80">
        <v>-928856.77</v>
      </c>
      <c r="D10" s="80">
        <f t="shared" ref="D10:D22" si="1">-E10</f>
        <v>195059.92170000001</v>
      </c>
      <c r="E10" s="48">
        <f t="shared" si="0"/>
        <v>-195059.92170000001</v>
      </c>
      <c r="F10" s="48">
        <f t="shared" ref="F10:F28" si="2">D10+E10</f>
        <v>0</v>
      </c>
      <c r="G10" s="46"/>
      <c r="H10" s="46"/>
    </row>
    <row r="11" spans="1:8">
      <c r="A11" s="47" t="s">
        <v>44</v>
      </c>
      <c r="B11" s="47" t="s">
        <v>21</v>
      </c>
      <c r="C11" s="80">
        <v>-6879862.46</v>
      </c>
      <c r="D11" s="80">
        <f t="shared" si="1"/>
        <v>1444771.1165999998</v>
      </c>
      <c r="E11" s="48">
        <f t="shared" si="0"/>
        <v>-1444771.1165999998</v>
      </c>
      <c r="F11" s="48">
        <f t="shared" si="2"/>
        <v>0</v>
      </c>
      <c r="G11" s="46"/>
      <c r="H11" s="46"/>
    </row>
    <row r="12" spans="1:8">
      <c r="A12" s="47" t="s">
        <v>45</v>
      </c>
      <c r="B12" s="47" t="s">
        <v>23</v>
      </c>
      <c r="C12" s="80">
        <v>5834318.2800000003</v>
      </c>
      <c r="D12" s="80">
        <f t="shared" si="1"/>
        <v>-1225206.8388</v>
      </c>
      <c r="E12" s="48">
        <f t="shared" si="0"/>
        <v>1225206.8388</v>
      </c>
      <c r="F12" s="48">
        <f t="shared" si="2"/>
        <v>0</v>
      </c>
      <c r="G12" s="50"/>
      <c r="H12" s="46"/>
    </row>
    <row r="13" spans="1:8">
      <c r="A13" s="49" t="s">
        <v>46</v>
      </c>
      <c r="B13" s="49" t="s">
        <v>31</v>
      </c>
      <c r="C13" s="80">
        <v>-2149310.89</v>
      </c>
      <c r="D13" s="80">
        <f t="shared" si="1"/>
        <v>451355.28690000001</v>
      </c>
      <c r="E13" s="48">
        <f t="shared" si="0"/>
        <v>-451355.28690000001</v>
      </c>
      <c r="F13" s="48">
        <f t="shared" si="2"/>
        <v>0</v>
      </c>
      <c r="G13" s="46"/>
      <c r="H13" s="46"/>
    </row>
    <row r="14" spans="1:8">
      <c r="A14" s="47" t="s">
        <v>116</v>
      </c>
      <c r="B14" s="47" t="s">
        <v>95</v>
      </c>
      <c r="C14" s="80">
        <v>7290908.8200000003</v>
      </c>
      <c r="D14" s="80">
        <f t="shared" si="1"/>
        <v>-1531090.8522000001</v>
      </c>
      <c r="E14" s="48">
        <f t="shared" si="0"/>
        <v>1531090.8522000001</v>
      </c>
      <c r="F14" s="48">
        <f t="shared" si="2"/>
        <v>0</v>
      </c>
      <c r="G14" s="46"/>
      <c r="H14" s="46"/>
    </row>
    <row r="15" spans="1:8">
      <c r="A15" s="47" t="s">
        <v>117</v>
      </c>
      <c r="B15" s="47" t="s">
        <v>96</v>
      </c>
      <c r="C15" s="80">
        <v>162019.37</v>
      </c>
      <c r="D15" s="80">
        <f t="shared" si="1"/>
        <v>-34024.0677</v>
      </c>
      <c r="E15" s="48">
        <f t="shared" si="0"/>
        <v>34024.0677</v>
      </c>
      <c r="F15" s="48">
        <f t="shared" si="2"/>
        <v>0</v>
      </c>
      <c r="G15" s="46"/>
      <c r="H15" s="46"/>
    </row>
    <row r="16" spans="1:8">
      <c r="A16" s="47" t="s">
        <v>118</v>
      </c>
      <c r="B16" s="47" t="s">
        <v>97</v>
      </c>
      <c r="C16" s="80">
        <v>131598.13</v>
      </c>
      <c r="D16" s="80">
        <f t="shared" si="1"/>
        <v>-27635.6073</v>
      </c>
      <c r="E16" s="48">
        <f t="shared" si="0"/>
        <v>27635.6073</v>
      </c>
      <c r="F16" s="48">
        <f t="shared" si="2"/>
        <v>0</v>
      </c>
      <c r="G16" s="46"/>
      <c r="H16" s="46"/>
    </row>
    <row r="17" spans="1:8">
      <c r="A17" s="47" t="s">
        <v>47</v>
      </c>
      <c r="B17" s="47" t="s">
        <v>24</v>
      </c>
      <c r="C17" s="80">
        <v>500211.25</v>
      </c>
      <c r="D17" s="80">
        <f t="shared" si="1"/>
        <v>-105044.3625</v>
      </c>
      <c r="E17" s="48">
        <f t="shared" si="0"/>
        <v>105044.3625</v>
      </c>
      <c r="F17" s="48">
        <f t="shared" si="2"/>
        <v>0</v>
      </c>
      <c r="G17" s="46"/>
      <c r="H17" s="46"/>
    </row>
    <row r="18" spans="1:8">
      <c r="A18" s="47" t="s">
        <v>48</v>
      </c>
      <c r="B18" s="47" t="s">
        <v>65</v>
      </c>
      <c r="C18" s="80">
        <v>31478.5</v>
      </c>
      <c r="D18" s="80">
        <f t="shared" si="1"/>
        <v>-6610.4849999999997</v>
      </c>
      <c r="E18" s="48">
        <f t="shared" si="0"/>
        <v>6610.4849999999997</v>
      </c>
      <c r="F18" s="48">
        <f t="shared" si="2"/>
        <v>0</v>
      </c>
      <c r="G18" s="46"/>
      <c r="H18" s="46"/>
    </row>
    <row r="19" spans="1:8">
      <c r="A19" s="47" t="s">
        <v>49</v>
      </c>
      <c r="B19" s="47" t="s">
        <v>32</v>
      </c>
      <c r="C19" s="80">
        <v>176922.5</v>
      </c>
      <c r="D19" s="80">
        <f t="shared" si="1"/>
        <v>-37153.724999999999</v>
      </c>
      <c r="E19" s="48">
        <f t="shared" si="0"/>
        <v>37153.724999999999</v>
      </c>
      <c r="F19" s="48">
        <f t="shared" si="2"/>
        <v>0</v>
      </c>
      <c r="G19" s="46"/>
      <c r="H19" s="46"/>
    </row>
    <row r="20" spans="1:8">
      <c r="A20" s="47" t="s">
        <v>50</v>
      </c>
      <c r="B20" s="47" t="s">
        <v>33</v>
      </c>
      <c r="C20" s="80">
        <v>0</v>
      </c>
      <c r="D20" s="80">
        <f t="shared" si="1"/>
        <v>0</v>
      </c>
      <c r="E20" s="48">
        <f t="shared" si="0"/>
        <v>0</v>
      </c>
      <c r="F20" s="48">
        <f t="shared" si="2"/>
        <v>0</v>
      </c>
      <c r="G20" s="46"/>
      <c r="H20" s="46"/>
    </row>
    <row r="21" spans="1:8">
      <c r="A21" s="47" t="s">
        <v>51</v>
      </c>
      <c r="B21" s="47" t="s">
        <v>34</v>
      </c>
      <c r="C21" s="80">
        <v>-457356</v>
      </c>
      <c r="D21" s="80">
        <f t="shared" si="1"/>
        <v>96044.76</v>
      </c>
      <c r="E21" s="48">
        <f t="shared" si="0"/>
        <v>-96044.76</v>
      </c>
      <c r="F21" s="48">
        <f t="shared" si="2"/>
        <v>0</v>
      </c>
      <c r="G21" s="46"/>
      <c r="H21" s="46"/>
    </row>
    <row r="22" spans="1:8">
      <c r="A22" s="47" t="s">
        <v>52</v>
      </c>
      <c r="B22" s="47" t="s">
        <v>35</v>
      </c>
      <c r="C22" s="80">
        <v>1410390.23</v>
      </c>
      <c r="D22" s="80">
        <f t="shared" si="1"/>
        <v>-296181.94829999999</v>
      </c>
      <c r="E22" s="48">
        <f t="shared" si="0"/>
        <v>296181.94829999999</v>
      </c>
      <c r="F22" s="48">
        <f t="shared" si="2"/>
        <v>0</v>
      </c>
      <c r="G22" s="46"/>
      <c r="H22" s="46"/>
    </row>
    <row r="23" spans="1:8">
      <c r="A23" s="47" t="s">
        <v>119</v>
      </c>
      <c r="B23" s="47" t="s">
        <v>67</v>
      </c>
      <c r="C23" s="80">
        <v>0</v>
      </c>
      <c r="D23" s="80">
        <v>0</v>
      </c>
      <c r="E23" s="48">
        <f t="shared" si="0"/>
        <v>0</v>
      </c>
      <c r="F23" s="48">
        <f t="shared" si="2"/>
        <v>0</v>
      </c>
      <c r="G23" s="46"/>
      <c r="H23" s="46"/>
    </row>
    <row r="24" spans="1:8">
      <c r="A24" s="47" t="s">
        <v>53</v>
      </c>
      <c r="B24" s="81" t="s">
        <v>91</v>
      </c>
      <c r="C24" s="80">
        <v>-179994.71</v>
      </c>
      <c r="D24" s="80">
        <f>-E24</f>
        <v>37798.8891</v>
      </c>
      <c r="E24" s="48">
        <f t="shared" si="0"/>
        <v>-37798.8891</v>
      </c>
      <c r="F24" s="48">
        <f t="shared" si="2"/>
        <v>0</v>
      </c>
      <c r="G24" s="46"/>
      <c r="H24" s="46"/>
    </row>
    <row r="25" spans="1:8">
      <c r="A25" s="47" t="s">
        <v>54</v>
      </c>
      <c r="B25" s="81" t="s">
        <v>92</v>
      </c>
      <c r="C25" s="80">
        <v>147750</v>
      </c>
      <c r="D25" s="80">
        <f t="shared" ref="D25:D36" si="3">-E25</f>
        <v>-31027.5</v>
      </c>
      <c r="E25" s="48">
        <f t="shared" si="0"/>
        <v>31027.5</v>
      </c>
      <c r="F25" s="48">
        <f t="shared" si="2"/>
        <v>0</v>
      </c>
      <c r="G25" s="46"/>
      <c r="H25" s="46"/>
    </row>
    <row r="26" spans="1:8">
      <c r="A26" s="47" t="s">
        <v>55</v>
      </c>
      <c r="B26" s="81" t="s">
        <v>93</v>
      </c>
      <c r="C26" s="80">
        <v>56200.77</v>
      </c>
      <c r="D26" s="80">
        <f t="shared" si="3"/>
        <v>-11802.161699999999</v>
      </c>
      <c r="E26" s="48">
        <f t="shared" si="0"/>
        <v>11802.161699999999</v>
      </c>
      <c r="F26" s="48">
        <f t="shared" si="2"/>
        <v>0</v>
      </c>
      <c r="G26" s="46"/>
      <c r="H26" s="46"/>
    </row>
    <row r="27" spans="1:8">
      <c r="A27" s="47" t="s">
        <v>56</v>
      </c>
      <c r="B27" s="47" t="s">
        <v>36</v>
      </c>
      <c r="C27" s="80">
        <v>0</v>
      </c>
      <c r="D27" s="80">
        <f t="shared" si="3"/>
        <v>0</v>
      </c>
      <c r="E27" s="48">
        <f t="shared" si="0"/>
        <v>0</v>
      </c>
      <c r="F27" s="48">
        <f t="shared" si="2"/>
        <v>0</v>
      </c>
      <c r="G27" s="46"/>
      <c r="H27" s="46"/>
    </row>
    <row r="28" spans="1:8">
      <c r="A28" s="47" t="s">
        <v>120</v>
      </c>
      <c r="B28" s="47" t="s">
        <v>68</v>
      </c>
      <c r="C28" s="80">
        <v>4953.26</v>
      </c>
      <c r="D28" s="80">
        <f t="shared" si="3"/>
        <v>-1040.1846</v>
      </c>
      <c r="E28" s="48">
        <f t="shared" si="0"/>
        <v>1040.1846</v>
      </c>
      <c r="F28" s="48">
        <f t="shared" si="2"/>
        <v>0</v>
      </c>
      <c r="G28" s="46"/>
      <c r="H28" s="46"/>
    </row>
    <row r="29" spans="1:8">
      <c r="A29" s="47" t="s">
        <v>60</v>
      </c>
      <c r="B29" s="47" t="s">
        <v>61</v>
      </c>
      <c r="C29" s="80">
        <v>3211820</v>
      </c>
      <c r="D29" s="80">
        <f t="shared" si="3"/>
        <v>-674482.2</v>
      </c>
      <c r="E29" s="48">
        <f t="shared" ref="E29:E32" si="4">C29*$E$8</f>
        <v>674482.2</v>
      </c>
      <c r="F29" s="48">
        <f t="shared" ref="F29:F32" si="5">D29+E29</f>
        <v>0</v>
      </c>
      <c r="G29" s="46"/>
      <c r="H29" s="46"/>
    </row>
    <row r="30" spans="1:8">
      <c r="A30" s="47" t="s">
        <v>121</v>
      </c>
      <c r="B30" s="47" t="s">
        <v>69</v>
      </c>
      <c r="C30" s="80">
        <v>360923.24</v>
      </c>
      <c r="D30" s="80">
        <f t="shared" si="3"/>
        <v>-75793.880399999995</v>
      </c>
      <c r="E30" s="48">
        <f t="shared" si="4"/>
        <v>75793.880399999995</v>
      </c>
      <c r="F30" s="48">
        <f t="shared" si="5"/>
        <v>0</v>
      </c>
      <c r="G30" s="46"/>
      <c r="H30" s="46"/>
    </row>
    <row r="31" spans="1:8">
      <c r="A31" s="47" t="s">
        <v>122</v>
      </c>
      <c r="B31" s="47" t="s">
        <v>70</v>
      </c>
      <c r="C31" s="80">
        <v>-5226621.4400000004</v>
      </c>
      <c r="D31" s="80">
        <f t="shared" si="3"/>
        <v>1097590.5024000001</v>
      </c>
      <c r="E31" s="48">
        <f t="shared" si="4"/>
        <v>-1097590.5024000001</v>
      </c>
      <c r="F31" s="48">
        <f t="shared" si="5"/>
        <v>0</v>
      </c>
      <c r="G31" s="46"/>
      <c r="H31" s="46"/>
    </row>
    <row r="32" spans="1:8">
      <c r="A32" s="47" t="s">
        <v>123</v>
      </c>
      <c r="B32" s="47" t="s">
        <v>94</v>
      </c>
      <c r="C32" s="80">
        <v>-1433788.92</v>
      </c>
      <c r="D32" s="80">
        <f t="shared" si="3"/>
        <v>301095.67319999996</v>
      </c>
      <c r="E32" s="48">
        <f t="shared" si="4"/>
        <v>-301095.67319999996</v>
      </c>
      <c r="F32" s="48">
        <f t="shared" si="5"/>
        <v>0</v>
      </c>
      <c r="G32" s="46"/>
      <c r="H32" s="46"/>
    </row>
    <row r="33" spans="1:8" s="43" customFormat="1">
      <c r="A33" s="47" t="s">
        <v>124</v>
      </c>
      <c r="B33" s="46" t="s">
        <v>125</v>
      </c>
      <c r="C33" s="80">
        <v>-9320.0400000000009</v>
      </c>
      <c r="D33" s="80">
        <f t="shared" si="3"/>
        <v>1957.2084000000002</v>
      </c>
      <c r="E33" s="48">
        <f t="shared" ref="E33:E36" si="6">C33*$E$8</f>
        <v>-1957.2084000000002</v>
      </c>
      <c r="F33" s="48">
        <f t="shared" ref="F33:F36" si="7">D33+E33</f>
        <v>0</v>
      </c>
      <c r="G33" s="52"/>
      <c r="H33" s="52"/>
    </row>
    <row r="34" spans="1:8" s="43" customFormat="1">
      <c r="A34" s="47" t="s">
        <v>126</v>
      </c>
      <c r="B34" s="47" t="s">
        <v>127</v>
      </c>
      <c r="C34" s="80">
        <v>4597181.0599999996</v>
      </c>
      <c r="D34" s="80">
        <f t="shared" si="3"/>
        <v>-965408.02259999991</v>
      </c>
      <c r="E34" s="48">
        <f t="shared" si="6"/>
        <v>965408.02259999991</v>
      </c>
      <c r="F34" s="48">
        <f t="shared" si="7"/>
        <v>0</v>
      </c>
      <c r="G34" s="52"/>
      <c r="H34" s="52"/>
    </row>
    <row r="35" spans="1:8" s="43" customFormat="1">
      <c r="A35" s="47" t="s">
        <v>128</v>
      </c>
      <c r="B35" s="47" t="s">
        <v>129</v>
      </c>
      <c r="C35" s="80">
        <v>-410750</v>
      </c>
      <c r="D35" s="80">
        <f t="shared" si="3"/>
        <v>86257.5</v>
      </c>
      <c r="E35" s="48">
        <f t="shared" si="6"/>
        <v>-86257.5</v>
      </c>
      <c r="F35" s="48">
        <f t="shared" si="7"/>
        <v>0</v>
      </c>
      <c r="G35" s="52"/>
      <c r="H35" s="52"/>
    </row>
    <row r="36" spans="1:8" s="43" customFormat="1">
      <c r="A36" s="47" t="s">
        <v>130</v>
      </c>
      <c r="B36" s="47" t="s">
        <v>131</v>
      </c>
      <c r="C36" s="80">
        <v>-16192863</v>
      </c>
      <c r="D36" s="80">
        <f t="shared" si="3"/>
        <v>3400501.23</v>
      </c>
      <c r="E36" s="48">
        <f t="shared" si="6"/>
        <v>-3400501.23</v>
      </c>
      <c r="F36" s="48">
        <f t="shared" si="7"/>
        <v>0</v>
      </c>
      <c r="G36" s="52"/>
      <c r="H36" s="52"/>
    </row>
    <row r="37" spans="1:8" s="43" customFormat="1">
      <c r="A37" s="42" t="s">
        <v>42</v>
      </c>
      <c r="B37" s="82" t="s">
        <v>30</v>
      </c>
      <c r="C37" s="83">
        <v>88374.767862500012</v>
      </c>
      <c r="D37" s="84">
        <v>0</v>
      </c>
      <c r="E37" s="51">
        <f t="shared" ref="E37:E39" si="8">C37*$E$8</f>
        <v>18558.701251125003</v>
      </c>
      <c r="F37" s="51">
        <f>E37</f>
        <v>18558.701251125003</v>
      </c>
      <c r="G37" s="52"/>
      <c r="H37" s="52"/>
    </row>
    <row r="38" spans="1:8" s="43" customFormat="1">
      <c r="A38" s="42" t="s">
        <v>132</v>
      </c>
      <c r="B38" s="82" t="s">
        <v>72</v>
      </c>
      <c r="C38" s="83">
        <v>723245.271968449</v>
      </c>
      <c r="D38" s="84"/>
      <c r="E38" s="51">
        <f t="shared" si="8"/>
        <v>151881.50711337427</v>
      </c>
      <c r="F38" s="51">
        <f t="shared" ref="F38:F39" si="9">E38</f>
        <v>151881.50711337427</v>
      </c>
      <c r="G38" s="52"/>
      <c r="H38" s="52"/>
    </row>
    <row r="39" spans="1:8" s="43" customFormat="1">
      <c r="A39" s="42" t="s">
        <v>133</v>
      </c>
      <c r="B39" s="82" t="s">
        <v>71</v>
      </c>
      <c r="C39" s="83">
        <v>730080.60267999989</v>
      </c>
      <c r="D39" s="84"/>
      <c r="E39" s="51">
        <f t="shared" si="8"/>
        <v>153316.92656279998</v>
      </c>
      <c r="F39" s="51">
        <f t="shared" si="9"/>
        <v>153316.92656279998</v>
      </c>
      <c r="G39" s="52"/>
      <c r="H39" s="52"/>
    </row>
    <row r="40" spans="1:8" s="43" customFormat="1">
      <c r="A40" s="42" t="s">
        <v>62</v>
      </c>
      <c r="B40" s="82" t="s">
        <v>139</v>
      </c>
      <c r="C40" s="83">
        <v>-21923920.823666662</v>
      </c>
      <c r="D40" s="83">
        <v>5368608.8479699986</v>
      </c>
      <c r="E40" s="51">
        <f>-C40*$E$8</f>
        <v>4604023.372969999</v>
      </c>
      <c r="F40" s="51">
        <f>D40-E40</f>
        <v>764585.47499999963</v>
      </c>
      <c r="G40" s="52"/>
      <c r="H40" s="52"/>
    </row>
    <row r="41" spans="1:8">
      <c r="B41" s="46"/>
      <c r="C41" s="46"/>
      <c r="D41" s="46"/>
      <c r="E41" s="46"/>
      <c r="F41" s="46"/>
      <c r="G41" s="46"/>
      <c r="H41" s="46"/>
    </row>
    <row r="42" spans="1:8">
      <c r="B42" s="53" t="s">
        <v>37</v>
      </c>
      <c r="C42" s="63">
        <f>SUM(C9:C40)</f>
        <v>-28373855.201155715</v>
      </c>
      <c r="D42" s="54">
        <f>SUM(D9:D40)</f>
        <v>7046852.2021699976</v>
      </c>
      <c r="E42" s="54">
        <f>SUM(E9:E40)</f>
        <v>3249537.1536972988</v>
      </c>
      <c r="F42" s="54">
        <f>SUM(F9:F40)</f>
        <v>1088342.609927299</v>
      </c>
      <c r="G42" s="46"/>
      <c r="H42" s="46"/>
    </row>
    <row r="43" spans="1:8">
      <c r="B43" s="55" t="s">
        <v>38</v>
      </c>
      <c r="C43" s="54">
        <f>C6+C42</f>
        <v>139295225.91884428</v>
      </c>
      <c r="D43" s="54"/>
      <c r="E43" s="54"/>
      <c r="F43" s="46"/>
      <c r="G43" s="46"/>
      <c r="H43" s="46"/>
    </row>
    <row r="44" spans="1:8">
      <c r="B44" s="46"/>
      <c r="C44" s="56" t="s">
        <v>73</v>
      </c>
      <c r="D44" s="46"/>
      <c r="E44" s="46"/>
      <c r="F44" s="46"/>
      <c r="G44" s="46"/>
      <c r="H44" s="46"/>
    </row>
    <row r="45" spans="1:8" ht="15" thickBot="1">
      <c r="B45" s="57" t="s">
        <v>39</v>
      </c>
      <c r="C45" s="58">
        <f>C43*21%</f>
        <v>29251997.442957297</v>
      </c>
      <c r="D45" s="59">
        <f>D42</f>
        <v>7046852.2021699976</v>
      </c>
      <c r="E45" s="85">
        <f>SUM(C45:D45)</f>
        <v>36298849.645127296</v>
      </c>
      <c r="F45" s="46"/>
      <c r="G45" s="46"/>
      <c r="H45" s="46"/>
    </row>
    <row r="46" spans="1:8" ht="15" thickTop="1">
      <c r="B46" s="46"/>
      <c r="C46" s="54"/>
      <c r="D46" s="54"/>
      <c r="E46" s="54"/>
      <c r="F46" s="46"/>
      <c r="G46" s="46"/>
      <c r="H46" s="46"/>
    </row>
    <row r="47" spans="1:8" ht="15" thickBot="1">
      <c r="B47" s="46"/>
      <c r="C47" s="46"/>
      <c r="D47" s="46"/>
      <c r="E47" s="46"/>
      <c r="F47" s="46"/>
      <c r="G47" s="46"/>
      <c r="H47" s="46"/>
    </row>
    <row r="48" spans="1:8">
      <c r="B48" s="87" t="s">
        <v>63</v>
      </c>
      <c r="C48" s="88"/>
      <c r="D48" s="89"/>
      <c r="E48" s="46"/>
      <c r="F48" s="46"/>
      <c r="G48" s="46"/>
      <c r="H48" s="46"/>
    </row>
    <row r="49" spans="1:11">
      <c r="B49" s="90" t="s">
        <v>40</v>
      </c>
      <c r="C49" s="60">
        <f>C6</f>
        <v>167669081.12</v>
      </c>
      <c r="D49" s="91"/>
      <c r="E49" s="46"/>
      <c r="F49" s="46"/>
      <c r="G49" s="46"/>
      <c r="H49" s="46"/>
    </row>
    <row r="50" spans="1:11">
      <c r="B50" s="92" t="s">
        <v>74</v>
      </c>
      <c r="C50" s="60">
        <f>C49*21%</f>
        <v>35210507.0352</v>
      </c>
      <c r="D50" s="93">
        <f>C50/$C$49</f>
        <v>0.21</v>
      </c>
      <c r="E50" s="46"/>
      <c r="F50" s="46"/>
      <c r="G50" s="46"/>
      <c r="H50" s="46"/>
    </row>
    <row r="51" spans="1:11">
      <c r="B51" s="94" t="s">
        <v>30</v>
      </c>
      <c r="C51" s="60">
        <f>E37</f>
        <v>18558.701251125003</v>
      </c>
      <c r="D51" s="95">
        <f>C51/$C$49</f>
        <v>1.1068648511196066E-4</v>
      </c>
      <c r="E51" s="46"/>
      <c r="F51" s="46"/>
      <c r="G51" s="46"/>
      <c r="H51" s="46"/>
    </row>
    <row r="52" spans="1:11">
      <c r="B52" s="118" t="s">
        <v>162</v>
      </c>
      <c r="C52" s="123">
        <f>F40</f>
        <v>764585.47499999963</v>
      </c>
      <c r="D52" s="124">
        <f t="shared" ref="D52:D56" si="10">C52/$C$49</f>
        <v>4.5600862716769427E-3</v>
      </c>
      <c r="E52" s="46"/>
      <c r="F52" s="46"/>
      <c r="G52" s="46"/>
      <c r="H52" s="125" t="s">
        <v>163</v>
      </c>
      <c r="I52" s="125"/>
      <c r="J52" s="125" t="s">
        <v>164</v>
      </c>
    </row>
    <row r="53" spans="1:11">
      <c r="B53" s="118" t="s">
        <v>156</v>
      </c>
      <c r="C53" s="119">
        <v>0</v>
      </c>
      <c r="D53" s="120">
        <f t="shared" si="10"/>
        <v>0</v>
      </c>
      <c r="E53" s="50" t="s">
        <v>157</v>
      </c>
      <c r="F53" s="121"/>
      <c r="G53" s="121"/>
      <c r="H53" s="122">
        <f>'EDIT Turnaround'!B10</f>
        <v>-5973829.692845</v>
      </c>
      <c r="I53" s="50" t="s">
        <v>158</v>
      </c>
      <c r="J53" s="122">
        <f>'EDIT Turnaround'!B10/0.79</f>
        <v>-7561809.7377784802</v>
      </c>
      <c r="K53" s="50" t="s">
        <v>159</v>
      </c>
    </row>
    <row r="54" spans="1:11">
      <c r="B54" s="118" t="s">
        <v>160</v>
      </c>
      <c r="C54" s="119">
        <v>0</v>
      </c>
      <c r="D54" s="120">
        <f t="shared" si="10"/>
        <v>0</v>
      </c>
      <c r="E54" s="50" t="s">
        <v>161</v>
      </c>
      <c r="F54" s="121"/>
      <c r="G54" s="121"/>
      <c r="H54" s="122">
        <f>'EDIT Turnaround'!E21</f>
        <v>-230066</v>
      </c>
      <c r="I54" s="50" t="s">
        <v>158</v>
      </c>
      <c r="J54" s="122">
        <f>'EDIT Turnaround'!E28</f>
        <v>-291222.78481012653</v>
      </c>
      <c r="K54" s="50" t="s">
        <v>159</v>
      </c>
    </row>
    <row r="55" spans="1:11">
      <c r="B55" s="94" t="s">
        <v>72</v>
      </c>
      <c r="C55" s="60">
        <f>F39</f>
        <v>153316.92656279998</v>
      </c>
      <c r="D55" s="95">
        <f t="shared" si="10"/>
        <v>9.1440190128477979E-4</v>
      </c>
      <c r="E55" s="46"/>
      <c r="F55" s="46"/>
      <c r="G55" s="46"/>
      <c r="H55" s="46"/>
    </row>
    <row r="56" spans="1:11">
      <c r="B56" s="94" t="s">
        <v>71</v>
      </c>
      <c r="C56" s="60">
        <f>F38</f>
        <v>151881.50711337427</v>
      </c>
      <c r="D56" s="95">
        <f t="shared" si="10"/>
        <v>9.0584087476851716E-4</v>
      </c>
      <c r="E56" s="46"/>
      <c r="F56" s="46"/>
      <c r="G56" s="46"/>
      <c r="H56" s="46"/>
    </row>
    <row r="57" spans="1:11" ht="15" thickBot="1">
      <c r="B57" s="96" t="s">
        <v>64</v>
      </c>
      <c r="C57" s="97">
        <f>SUM(C50:C56)</f>
        <v>36298849.645127304</v>
      </c>
      <c r="D57" s="98">
        <f>C57/$C$49</f>
        <v>0.21649101553284222</v>
      </c>
      <c r="E57" s="61"/>
      <c r="F57" s="46"/>
      <c r="G57" s="46"/>
      <c r="H57" s="46"/>
    </row>
    <row r="58" spans="1:11">
      <c r="B58" s="53"/>
      <c r="C58" s="60">
        <f>C57-E45</f>
        <v>0</v>
      </c>
      <c r="D58" s="62"/>
      <c r="E58" s="46"/>
      <c r="F58" s="46"/>
      <c r="G58" s="46"/>
      <c r="H58" s="46"/>
    </row>
    <row r="59" spans="1:11" ht="15.6">
      <c r="A59" s="86"/>
      <c r="B59"/>
      <c r="C59"/>
      <c r="D59"/>
      <c r="E59"/>
      <c r="F59"/>
      <c r="G59" s="46"/>
      <c r="H59" s="46"/>
    </row>
    <row r="60" spans="1:11">
      <c r="A60"/>
      <c r="B60"/>
      <c r="C60"/>
      <c r="D60"/>
      <c r="E60"/>
      <c r="F60"/>
      <c r="G60" s="46"/>
      <c r="H60" s="46"/>
    </row>
    <row r="61" spans="1:11">
      <c r="A61"/>
      <c r="B61"/>
      <c r="C61"/>
      <c r="D61"/>
      <c r="E61"/>
      <c r="F61"/>
      <c r="G61" s="46"/>
      <c r="H61" s="46"/>
    </row>
    <row r="62" spans="1:11">
      <c r="A62"/>
      <c r="B62"/>
      <c r="C62"/>
      <c r="D62"/>
      <c r="E62"/>
      <c r="F62"/>
      <c r="G62" s="46"/>
      <c r="H62" s="46"/>
    </row>
    <row r="63" spans="1:11">
      <c r="A63"/>
      <c r="B63"/>
      <c r="C63"/>
      <c r="D63"/>
      <c r="E63"/>
      <c r="F63"/>
      <c r="G63" s="46"/>
      <c r="H63" s="46"/>
    </row>
    <row r="64" spans="1:11">
      <c r="A64"/>
      <c r="B64"/>
      <c r="C64"/>
      <c r="D64"/>
      <c r="E64"/>
      <c r="F64"/>
      <c r="G64" s="46"/>
      <c r="H64" s="46"/>
    </row>
    <row r="65" spans="1:8">
      <c r="A65"/>
      <c r="B65"/>
      <c r="C65"/>
      <c r="D65"/>
      <c r="E65"/>
      <c r="F65"/>
      <c r="G65" s="46"/>
      <c r="H65" s="46"/>
    </row>
    <row r="66" spans="1:8">
      <c r="A66"/>
      <c r="B66"/>
      <c r="C66"/>
      <c r="D66"/>
      <c r="E66"/>
      <c r="F66"/>
      <c r="G66" s="46"/>
      <c r="H66" s="46"/>
    </row>
    <row r="67" spans="1:8">
      <c r="A67"/>
      <c r="B67"/>
      <c r="C67"/>
      <c r="D67"/>
      <c r="E67"/>
      <c r="F67"/>
      <c r="G67" s="46"/>
      <c r="H67" s="46"/>
    </row>
    <row r="68" spans="1:8">
      <c r="A68"/>
      <c r="B68"/>
      <c r="C68"/>
      <c r="D68"/>
      <c r="E68"/>
      <c r="F68"/>
      <c r="G68" s="46"/>
      <c r="H68" s="46"/>
    </row>
    <row r="69" spans="1:8">
      <c r="A69"/>
      <c r="B69"/>
      <c r="C69"/>
      <c r="D69"/>
      <c r="E69"/>
      <c r="F69"/>
      <c r="G69" s="46"/>
      <c r="H69" s="46"/>
    </row>
    <row r="70" spans="1:8">
      <c r="A70"/>
      <c r="B70"/>
      <c r="C70"/>
      <c r="D70"/>
      <c r="E70"/>
      <c r="F70"/>
      <c r="G70" s="46"/>
      <c r="H70" s="46"/>
    </row>
    <row r="71" spans="1:8">
      <c r="A71"/>
      <c r="B71"/>
      <c r="C71"/>
      <c r="D71"/>
      <c r="E71"/>
      <c r="F71"/>
      <c r="G71" s="46"/>
      <c r="H71" s="46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C1" workbookViewId="0">
      <selection activeCell="Q5" sqref="Q5"/>
    </sheetView>
  </sheetViews>
  <sheetFormatPr defaultRowHeight="13.2"/>
  <cols>
    <col min="1" max="1" width="14.6640625" customWidth="1"/>
    <col min="2" max="2" width="10.44140625" customWidth="1"/>
    <col min="3" max="3" width="8.33203125" customWidth="1"/>
    <col min="4" max="4" width="30.88671875" customWidth="1"/>
    <col min="5" max="5" width="11.33203125" customWidth="1"/>
    <col min="6" max="6" width="12.44140625" customWidth="1"/>
    <col min="7" max="8" width="11.33203125" customWidth="1"/>
    <col min="9" max="9" width="11.6640625" customWidth="1"/>
    <col min="10" max="10" width="12.44140625" customWidth="1"/>
    <col min="11" max="11" width="11.33203125" customWidth="1"/>
    <col min="12" max="12" width="11.33203125" bestFit="1" customWidth="1"/>
    <col min="13" max="13" width="11.6640625" bestFit="1" customWidth="1"/>
    <col min="14" max="15" width="11.33203125" customWidth="1"/>
    <col min="16" max="16" width="12.44140625" customWidth="1"/>
    <col min="17" max="17" width="13.5546875" customWidth="1"/>
    <col min="18" max="18" width="13.44140625" bestFit="1" customWidth="1"/>
  </cols>
  <sheetData>
    <row r="1" spans="1:17">
      <c r="A1" s="71" t="s">
        <v>76</v>
      </c>
      <c r="B1" s="71" t="s">
        <v>76</v>
      </c>
      <c r="C1" s="71" t="s">
        <v>76</v>
      </c>
      <c r="D1" s="71" t="s">
        <v>77</v>
      </c>
      <c r="E1" s="72" t="s">
        <v>100</v>
      </c>
      <c r="F1" s="72" t="s">
        <v>101</v>
      </c>
      <c r="G1" s="72" t="s">
        <v>102</v>
      </c>
      <c r="H1" s="72" t="s">
        <v>103</v>
      </c>
      <c r="I1" s="72" t="s">
        <v>104</v>
      </c>
      <c r="J1" s="72" t="s">
        <v>105</v>
      </c>
      <c r="K1" s="72" t="s">
        <v>106</v>
      </c>
      <c r="L1" s="72" t="s">
        <v>107</v>
      </c>
      <c r="M1" s="72" t="s">
        <v>108</v>
      </c>
      <c r="N1" s="72" t="s">
        <v>109</v>
      </c>
      <c r="O1" s="72" t="s">
        <v>110</v>
      </c>
      <c r="P1" s="72" t="s">
        <v>111</v>
      </c>
      <c r="Q1" s="73" t="s">
        <v>78</v>
      </c>
    </row>
    <row r="2" spans="1:17">
      <c r="A2" s="71" t="s">
        <v>76</v>
      </c>
      <c r="B2" s="74" t="s">
        <v>76</v>
      </c>
      <c r="C2" s="74" t="s">
        <v>76</v>
      </c>
      <c r="D2" s="71" t="s">
        <v>76</v>
      </c>
      <c r="E2" s="75" t="s">
        <v>79</v>
      </c>
      <c r="F2" s="75" t="s">
        <v>79</v>
      </c>
      <c r="G2" s="75" t="s">
        <v>79</v>
      </c>
      <c r="H2" s="75" t="s">
        <v>79</v>
      </c>
      <c r="I2" s="75" t="s">
        <v>79</v>
      </c>
      <c r="J2" s="75" t="s">
        <v>79</v>
      </c>
      <c r="K2" s="75" t="s">
        <v>79</v>
      </c>
      <c r="L2" s="75" t="s">
        <v>79</v>
      </c>
      <c r="M2" s="75" t="s">
        <v>79</v>
      </c>
      <c r="N2" s="75" t="s">
        <v>79</v>
      </c>
      <c r="O2" s="75" t="s">
        <v>79</v>
      </c>
      <c r="P2" s="75" t="s">
        <v>79</v>
      </c>
      <c r="Q2" s="76" t="s">
        <v>79</v>
      </c>
    </row>
    <row r="3" spans="1:17">
      <c r="A3" s="71" t="s">
        <v>80</v>
      </c>
      <c r="B3" s="65"/>
      <c r="C3" s="71" t="s">
        <v>81</v>
      </c>
      <c r="D3" s="71" t="s">
        <v>76</v>
      </c>
      <c r="E3" s="77" t="s">
        <v>82</v>
      </c>
      <c r="F3" s="77" t="s">
        <v>82</v>
      </c>
      <c r="G3" s="77" t="s">
        <v>82</v>
      </c>
      <c r="H3" s="77" t="s">
        <v>82</v>
      </c>
      <c r="I3" s="77" t="s">
        <v>82</v>
      </c>
      <c r="J3" s="77" t="s">
        <v>82</v>
      </c>
      <c r="K3" s="77" t="s">
        <v>82</v>
      </c>
      <c r="L3" s="77" t="s">
        <v>82</v>
      </c>
      <c r="M3" s="77" t="s">
        <v>82</v>
      </c>
      <c r="N3" s="77" t="s">
        <v>82</v>
      </c>
      <c r="O3" s="77" t="s">
        <v>82</v>
      </c>
      <c r="P3" s="77" t="s">
        <v>82</v>
      </c>
      <c r="Q3" s="78" t="s">
        <v>82</v>
      </c>
    </row>
    <row r="4" spans="1:17">
      <c r="A4" s="72" t="s">
        <v>83</v>
      </c>
      <c r="B4" s="75" t="s">
        <v>84</v>
      </c>
      <c r="C4" s="75" t="s">
        <v>85</v>
      </c>
      <c r="D4" s="72" t="s">
        <v>86</v>
      </c>
      <c r="E4" s="64">
        <v>5903333.2599999998</v>
      </c>
      <c r="F4" s="64">
        <v>1490410.9</v>
      </c>
      <c r="G4" s="64">
        <v>3970632.19</v>
      </c>
      <c r="H4" s="64">
        <v>7010715.9400000004</v>
      </c>
      <c r="I4" s="64">
        <v>3179923.43</v>
      </c>
      <c r="J4" s="64">
        <v>2614293.91</v>
      </c>
      <c r="K4" s="64">
        <v>3046696.75</v>
      </c>
      <c r="L4" s="64">
        <v>7266591.0899999999</v>
      </c>
      <c r="M4" s="64">
        <v>14585570.26</v>
      </c>
      <c r="N4" s="64">
        <v>9166839.4399999995</v>
      </c>
      <c r="O4" s="64">
        <v>9584675.5099999998</v>
      </c>
      <c r="P4" s="64">
        <v>11648062.890000001</v>
      </c>
      <c r="Q4" s="68">
        <v>79467745.569999993</v>
      </c>
    </row>
    <row r="5" spans="1:17">
      <c r="A5" s="72" t="s">
        <v>87</v>
      </c>
      <c r="B5" s="75" t="s">
        <v>88</v>
      </c>
      <c r="C5" s="75" t="s">
        <v>89</v>
      </c>
      <c r="D5" s="72" t="s">
        <v>90</v>
      </c>
      <c r="E5" s="64">
        <v>-5019710.5999999996</v>
      </c>
      <c r="F5" s="64">
        <v>-2859509.46</v>
      </c>
      <c r="G5" s="64">
        <v>-3737938.33</v>
      </c>
      <c r="H5" s="64">
        <v>-6489570.96</v>
      </c>
      <c r="I5" s="64">
        <v>-2329141.19</v>
      </c>
      <c r="J5" s="64">
        <v>-2603596.9500000002</v>
      </c>
      <c r="K5" s="64">
        <v>-3186563.73</v>
      </c>
      <c r="L5" s="64">
        <v>-6969730.1900000004</v>
      </c>
      <c r="M5" s="64">
        <v>-6309111.7599999998</v>
      </c>
      <c r="N5" s="64">
        <v>-8284917.5700000003</v>
      </c>
      <c r="O5" s="64">
        <v>-9880913.8800000008</v>
      </c>
      <c r="P5" s="64">
        <v>-9589602.4900000002</v>
      </c>
      <c r="Q5" s="68">
        <v>-67260307.109999999</v>
      </c>
    </row>
    <row r="6" spans="1:17">
      <c r="A6" s="79" t="s">
        <v>78</v>
      </c>
      <c r="B6" s="66"/>
      <c r="C6" s="66"/>
      <c r="D6" s="70"/>
      <c r="E6" s="67">
        <v>883622.66</v>
      </c>
      <c r="F6" s="67">
        <v>-1369098.56</v>
      </c>
      <c r="G6" s="67">
        <v>232693.86</v>
      </c>
      <c r="H6" s="67">
        <v>521144.98</v>
      </c>
      <c r="I6" s="67">
        <v>850782.24</v>
      </c>
      <c r="J6" s="67">
        <v>10696.96</v>
      </c>
      <c r="K6" s="67">
        <v>-139866.98000000001</v>
      </c>
      <c r="L6" s="67">
        <v>296860.90000000002</v>
      </c>
      <c r="M6" s="67">
        <v>8276458.5</v>
      </c>
      <c r="N6" s="67">
        <v>881921.87</v>
      </c>
      <c r="O6" s="67">
        <v>-296238.37</v>
      </c>
      <c r="P6" s="67">
        <v>2058460.4</v>
      </c>
      <c r="Q6" s="69">
        <v>12207438.460000001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workbookViewId="0">
      <selection activeCell="C3" sqref="C3"/>
    </sheetView>
  </sheetViews>
  <sheetFormatPr defaultRowHeight="13.2"/>
  <cols>
    <col min="1" max="1" width="49.6640625" bestFit="1" customWidth="1"/>
    <col min="2" max="2" width="15.5546875" bestFit="1" customWidth="1"/>
    <col min="3" max="3" width="18.109375" customWidth="1"/>
    <col min="4" max="5" width="15.5546875" bestFit="1" customWidth="1"/>
  </cols>
  <sheetData>
    <row r="3" spans="1:5" ht="14.4">
      <c r="A3" s="99" t="s">
        <v>58</v>
      </c>
      <c r="B3" s="100"/>
      <c r="C3" s="101"/>
      <c r="D3" s="100"/>
      <c r="E3" s="100"/>
    </row>
    <row r="4" spans="1:5" ht="14.4">
      <c r="A4" s="99" t="s">
        <v>112</v>
      </c>
      <c r="B4" s="100"/>
      <c r="C4" s="100"/>
      <c r="D4" s="100"/>
      <c r="E4" s="100"/>
    </row>
    <row r="5" spans="1:5">
      <c r="A5" s="102"/>
      <c r="B5" s="100"/>
      <c r="C5" s="100"/>
      <c r="D5" s="100"/>
      <c r="E5" s="100"/>
    </row>
    <row r="6" spans="1:5">
      <c r="A6" s="102"/>
      <c r="B6" s="100"/>
      <c r="C6" s="100"/>
      <c r="D6" s="100"/>
      <c r="E6" s="100"/>
    </row>
    <row r="7" spans="1:5">
      <c r="A7" s="102"/>
      <c r="B7" s="100"/>
      <c r="C7" s="100"/>
      <c r="D7" s="100"/>
      <c r="E7" s="100"/>
    </row>
    <row r="8" spans="1:5" ht="39.6">
      <c r="A8" s="103" t="s">
        <v>140</v>
      </c>
      <c r="B8" s="104" t="s">
        <v>134</v>
      </c>
      <c r="C8" s="104" t="s">
        <v>135</v>
      </c>
      <c r="D8" s="104" t="s">
        <v>136</v>
      </c>
      <c r="E8" s="104" t="s">
        <v>137</v>
      </c>
    </row>
    <row r="9" spans="1:5">
      <c r="A9" s="105" t="s">
        <v>141</v>
      </c>
      <c r="B9" s="106">
        <v>-21582629.486123011</v>
      </c>
      <c r="C9" s="106">
        <v>3769796.5249999999</v>
      </c>
      <c r="D9" s="106">
        <v>-17812832.961123012</v>
      </c>
      <c r="E9" s="106">
        <f>+D9/0.79</f>
        <v>-22547889.824206345</v>
      </c>
    </row>
    <row r="10" spans="1:5">
      <c r="A10" s="105" t="s">
        <v>138</v>
      </c>
      <c r="B10" s="107">
        <v>-5973829.692845</v>
      </c>
      <c r="C10" s="107">
        <v>764585.47500000009</v>
      </c>
      <c r="D10" s="107">
        <v>-5209244.2178450003</v>
      </c>
      <c r="E10" s="107">
        <f>+D10/0.79</f>
        <v>-6593980.0225886079</v>
      </c>
    </row>
    <row r="11" spans="1:5" ht="13.8" thickBot="1">
      <c r="A11" s="105" t="s">
        <v>136</v>
      </c>
      <c r="B11" s="108">
        <f>SUM(B9:B10)</f>
        <v>-27556459.178968012</v>
      </c>
      <c r="C11" s="108">
        <f t="shared" ref="C11:E11" si="0">SUM(C9:C10)</f>
        <v>4534382</v>
      </c>
      <c r="D11" s="108">
        <f t="shared" si="0"/>
        <v>-23022077.178968012</v>
      </c>
      <c r="E11" s="108">
        <f t="shared" si="0"/>
        <v>-29141869.846794952</v>
      </c>
    </row>
    <row r="12" spans="1:5" ht="13.8" thickTop="1"/>
    <row r="15" spans="1:5">
      <c r="B15" s="109" t="s">
        <v>142</v>
      </c>
      <c r="C15" s="109" t="s">
        <v>143</v>
      </c>
      <c r="D15" s="109" t="s">
        <v>144</v>
      </c>
      <c r="E15" s="109" t="s">
        <v>145</v>
      </c>
    </row>
    <row r="16" spans="1:5">
      <c r="A16" s="110" t="s">
        <v>146</v>
      </c>
      <c r="B16" s="110" t="s">
        <v>147</v>
      </c>
      <c r="C16" s="110" t="s">
        <v>148</v>
      </c>
      <c r="D16" s="110" t="s">
        <v>149</v>
      </c>
      <c r="E16" s="110" t="s">
        <v>150</v>
      </c>
    </row>
    <row r="17" spans="1:5">
      <c r="A17" s="111" t="s">
        <v>151</v>
      </c>
      <c r="B17" s="112"/>
      <c r="C17" s="112"/>
      <c r="D17" s="112"/>
      <c r="E17" s="112"/>
    </row>
    <row r="18" spans="1:5">
      <c r="A18" s="111">
        <v>44105</v>
      </c>
      <c r="B18" s="113">
        <v>-211299.88</v>
      </c>
      <c r="C18" s="113">
        <v>-167400</v>
      </c>
      <c r="D18" s="113">
        <f>SUM(B18:C18)</f>
        <v>-378699.88</v>
      </c>
      <c r="E18" s="113">
        <v>-61343</v>
      </c>
    </row>
    <row r="19" spans="1:5">
      <c r="A19" s="111">
        <v>44136</v>
      </c>
      <c r="B19" s="114">
        <v>-775944</v>
      </c>
      <c r="C19" s="114">
        <v>-336028</v>
      </c>
      <c r="D19" s="114">
        <f t="shared" ref="D19:D20" si="1">SUM(B19:C19)</f>
        <v>-1111972</v>
      </c>
      <c r="E19" s="114">
        <v>-107380</v>
      </c>
    </row>
    <row r="20" spans="1:5">
      <c r="A20" s="111">
        <v>44166</v>
      </c>
      <c r="B20" s="114">
        <v>-849822</v>
      </c>
      <c r="C20" s="114">
        <v>-368021</v>
      </c>
      <c r="D20" s="114">
        <f t="shared" si="1"/>
        <v>-1217843</v>
      </c>
      <c r="E20" s="114">
        <v>-61343</v>
      </c>
    </row>
    <row r="21" spans="1:5" ht="13.8" thickBot="1">
      <c r="A21" t="s">
        <v>152</v>
      </c>
      <c r="B21" s="115">
        <f>SUM(B18:B20)</f>
        <v>-1837065.88</v>
      </c>
      <c r="C21" s="115">
        <f t="shared" ref="C21:E21" si="2">SUM(C18:C20)</f>
        <v>-871449</v>
      </c>
      <c r="D21" s="115">
        <f t="shared" si="2"/>
        <v>-2708514.88</v>
      </c>
      <c r="E21" s="115">
        <f t="shared" si="2"/>
        <v>-230066</v>
      </c>
    </row>
    <row r="22" spans="1:5" ht="13.8" thickTop="1"/>
    <row r="23" spans="1:5">
      <c r="A23" s="116">
        <v>0.79</v>
      </c>
    </row>
    <row r="24" spans="1:5">
      <c r="A24" s="111" t="s">
        <v>153</v>
      </c>
    </row>
    <row r="25" spans="1:5">
      <c r="A25" s="111">
        <v>44105</v>
      </c>
      <c r="B25" s="113">
        <f>B18/$A$23</f>
        <v>-267468.20253164554</v>
      </c>
      <c r="C25" s="113">
        <f>C18/$A$23</f>
        <v>-211898.73417721517</v>
      </c>
      <c r="D25" s="113">
        <f>SUM(B25:C25)</f>
        <v>-479366.93670886068</v>
      </c>
      <c r="E25" s="113">
        <f>E18/$A$23</f>
        <v>-77649.367088607585</v>
      </c>
    </row>
    <row r="26" spans="1:5">
      <c r="A26" s="111">
        <v>44136</v>
      </c>
      <c r="B26" s="114">
        <f t="shared" ref="B26:C27" si="3">B19/$A$23</f>
        <v>-982207.5949367088</v>
      </c>
      <c r="C26" s="114">
        <f t="shared" si="3"/>
        <v>-425351.89873417717</v>
      </c>
      <c r="D26" s="114">
        <f t="shared" ref="D26:D27" si="4">SUM(B26:C26)</f>
        <v>-1407559.4936708859</v>
      </c>
      <c r="E26" s="114">
        <f t="shared" ref="E26:E27" si="5">E19/$A$23</f>
        <v>-135924.05063291139</v>
      </c>
    </row>
    <row r="27" spans="1:5">
      <c r="A27" s="111">
        <v>44166</v>
      </c>
      <c r="B27" s="114">
        <f t="shared" si="3"/>
        <v>-1075724.0506329113</v>
      </c>
      <c r="C27" s="114">
        <f t="shared" si="3"/>
        <v>-465849.36708860757</v>
      </c>
      <c r="D27" s="114">
        <f t="shared" si="4"/>
        <v>-1541573.4177215188</v>
      </c>
      <c r="E27" s="114">
        <f t="shared" si="5"/>
        <v>-77649.367088607585</v>
      </c>
    </row>
    <row r="28" spans="1:5" ht="13.8" thickBot="1">
      <c r="A28" t="s">
        <v>154</v>
      </c>
      <c r="B28" s="115">
        <f>SUM(B25:B27)</f>
        <v>-2325399.8481012657</v>
      </c>
      <c r="C28" s="115">
        <f t="shared" ref="C28:D28" si="6">SUM(C25:C27)</f>
        <v>-1103100</v>
      </c>
      <c r="D28" s="115">
        <f t="shared" si="6"/>
        <v>-3428499.8481012653</v>
      </c>
      <c r="E28" s="115">
        <f>SUM(E25:E27)</f>
        <v>-291222.78481012653</v>
      </c>
    </row>
    <row r="29" spans="1:5" ht="13.8" thickTop="1"/>
    <row r="30" spans="1:5">
      <c r="A30" s="117" t="s">
        <v>155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0A660E2-28AE-469A-AFF7-F1937A026C8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643EC56-BA28-4E4E-89D4-459E78169427}"/>
</file>

<file path=customXml/itemProps3.xml><?xml version="1.0" encoding="utf-8"?>
<ds:datastoreItem xmlns:ds="http://schemas.openxmlformats.org/officeDocument/2006/customXml" ds:itemID="{2201B43F-3A73-4F77-8E8F-CC01391EA1F5}"/>
</file>

<file path=customXml/itemProps4.xml><?xml version="1.0" encoding="utf-8"?>
<ds:datastoreItem xmlns:ds="http://schemas.openxmlformats.org/officeDocument/2006/customXml" ds:itemID="{72C22CEB-F9CE-4F42-8228-8B7597AD7EA4}"/>
</file>

<file path=customXml/itemProps5.xml><?xml version="1.0" encoding="utf-8"?>
<ds:datastoreItem xmlns:ds="http://schemas.openxmlformats.org/officeDocument/2006/customXml" ds:itemID="{F9AEDD24-C583-4744-B027-CC4C2683E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Lead G</vt:lpstr>
      <vt:lpstr>CBR_Gas</vt:lpstr>
      <vt:lpstr>BW- Gas 410-411</vt:lpstr>
      <vt:lpstr>EDIT Turnaround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2018-03-13T23:25:12Z</cp:lastPrinted>
  <dcterms:created xsi:type="dcterms:W3CDTF">2005-09-20T18:55:47Z</dcterms:created>
  <dcterms:modified xsi:type="dcterms:W3CDTF">2021-03-23T16:14:07Z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