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R:\WUTC Filings\Tariff # 8 Effective 1.1.12\2020 09-01 Disposal Fee &amp; B&amp;O Tax\Submission 7-15-20\"/>
    </mc:Choice>
  </mc:AlternateContent>
  <bookViews>
    <workbookView xWindow="-105" yWindow="-105" windowWidth="23250" windowHeight="12600" tabRatio="933" activeTab="6"/>
  </bookViews>
  <sheets>
    <sheet name="Summary" sheetId="9" r:id="rId1"/>
    <sheet name="Miscellaneous" sheetId="16" r:id="rId2"/>
    <sheet name="Commercial Garbage" sheetId="7" r:id="rId3"/>
    <sheet name="DropBox Garbage" sheetId="15" r:id="rId4"/>
    <sheet name="Residential Garbage" sheetId="8" r:id="rId5"/>
    <sheet name="Residential Recycling" sheetId="17" r:id="rId6"/>
    <sheet name="Residential Yardwaste" sheetId="10" r:id="rId7"/>
  </sheets>
  <externalReferences>
    <externalReference r:id="rId8"/>
  </externalReferences>
  <definedNames>
    <definedName name="_xlnm._FilterDatabase" localSheetId="2" hidden="1">'Commercial Garbage'!$C$6:$L$149</definedName>
    <definedName name="_xlnm._FilterDatabase" localSheetId="3" hidden="1">'DropBox Garbage'!$C$6:$I$62</definedName>
    <definedName name="_xlnm._FilterDatabase" localSheetId="4" hidden="1">'Residential Garbage'!$C$6:$H$20</definedName>
    <definedName name="_xlnm._FilterDatabase" localSheetId="5" hidden="1">'Residential Recycling'!$C$6:$H$6</definedName>
    <definedName name="_xlnm._FilterDatabase" localSheetId="6" hidden="1">'Residential Yardwaste'!$C$7:$H$7</definedName>
    <definedName name="_xlnm.Print_Area" localSheetId="2">'Commercial Garbage'!$A$1:$Q$151</definedName>
    <definedName name="_xlnm.Print_Area" localSheetId="3">'DropBox Garbage'!$A$1:$M$68</definedName>
    <definedName name="_xlnm.Print_Area" localSheetId="4">'Residential Garbage'!$A$1:$L$31</definedName>
    <definedName name="_xlnm.Print_Area" localSheetId="5">'Residential Recycling'!$A$1:$K$10</definedName>
    <definedName name="_xlnm.Print_Area" localSheetId="6">'Residential Yardwaste'!$A$1:$L$11</definedName>
    <definedName name="_xlnm.Print_Titles" localSheetId="2">'Commercial Garbage'!$1:$6</definedName>
    <definedName name="_xlnm.Print_Titles" localSheetId="3">'DropBox Garbage'!$1:$6</definedName>
    <definedName name="_xlnm.Print_Titles" localSheetId="4">'Residential Garbage'!$1:$6</definedName>
    <definedName name="_xlnm.Print_Titles" localSheetId="5">'Residential Recycling'!$1:$6</definedName>
    <definedName name="_xlnm.Print_Titles" localSheetId="6">'Residential Yardwaste'!$1:$7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16" i="7" l="1"/>
  <c r="L115" i="7"/>
  <c r="B9" i="9" l="1"/>
  <c r="C9" i="9" s="1"/>
  <c r="I5" i="17"/>
  <c r="I8" i="17" s="1"/>
  <c r="J8" i="17" s="1"/>
  <c r="H7" i="17"/>
  <c r="H8" i="17"/>
  <c r="F9" i="17"/>
  <c r="H9" i="17"/>
  <c r="H10" i="17"/>
  <c r="I7" i="17" l="1"/>
  <c r="J7" i="17" s="1"/>
  <c r="K7" i="17" s="1"/>
  <c r="K8" i="17"/>
  <c r="J9" i="17"/>
  <c r="K9" i="17" s="1"/>
  <c r="K10" i="17" l="1"/>
  <c r="D9" i="9" s="1"/>
  <c r="E9" i="9" s="1"/>
  <c r="J10" i="17"/>
  <c r="N103" i="7" l="1"/>
  <c r="N102" i="7"/>
  <c r="N101" i="7"/>
  <c r="M103" i="7"/>
  <c r="N134" i="7"/>
  <c r="M134" i="7"/>
  <c r="M149" i="7" l="1"/>
  <c r="M148" i="7"/>
  <c r="I26" i="8"/>
  <c r="I25" i="8"/>
  <c r="I23" i="8"/>
  <c r="M63" i="15" l="1"/>
  <c r="M96" i="7"/>
  <c r="Q96" i="7" s="1"/>
  <c r="M71" i="7"/>
  <c r="Q71" i="7" s="1"/>
  <c r="M58" i="7"/>
  <c r="Q58" i="7" s="1"/>
  <c r="M48" i="7"/>
  <c r="Q48" i="7" s="1"/>
  <c r="M36" i="7"/>
  <c r="Q36" i="7" s="1"/>
  <c r="M22" i="7"/>
  <c r="Q22" i="7" s="1"/>
  <c r="M7" i="7"/>
  <c r="Q7" i="7" s="1"/>
  <c r="J63" i="15"/>
  <c r="L9" i="7" l="1"/>
  <c r="L7" i="7"/>
  <c r="H137" i="7"/>
  <c r="H136" i="7"/>
  <c r="H102" i="7"/>
  <c r="H101" i="7"/>
  <c r="H83" i="7"/>
  <c r="H82" i="7"/>
  <c r="H7" i="8" l="1"/>
  <c r="I5" i="8" l="1"/>
  <c r="I6" i="10"/>
  <c r="I8" i="10" s="1"/>
  <c r="J5" i="15"/>
  <c r="M5" i="7"/>
  <c r="N5" i="7"/>
  <c r="N116" i="7" l="1"/>
  <c r="N115" i="7"/>
  <c r="M116" i="7"/>
  <c r="M115" i="7"/>
  <c r="N8" i="7"/>
  <c r="N57" i="7"/>
  <c r="M57" i="7"/>
  <c r="Q57" i="7" s="1"/>
  <c r="J8" i="10"/>
  <c r="K8" i="10" s="1"/>
  <c r="D10" i="9" s="1"/>
  <c r="L8" i="10"/>
  <c r="M143" i="7"/>
  <c r="Q143" i="7" s="1"/>
  <c r="E4" i="16"/>
  <c r="O7" i="7"/>
  <c r="P7" i="7" s="1"/>
  <c r="M146" i="7"/>
  <c r="Q146" i="7" s="1"/>
  <c r="M107" i="7"/>
  <c r="Q107" i="7" s="1"/>
  <c r="Q134" i="7"/>
  <c r="N120" i="7"/>
  <c r="M120" i="7"/>
  <c r="Q103" i="7"/>
  <c r="M90" i="7"/>
  <c r="Q90" i="7" s="1"/>
  <c r="M42" i="7"/>
  <c r="Q42" i="7" s="1"/>
  <c r="M24" i="7"/>
  <c r="Q24" i="7" s="1"/>
  <c r="N90" i="7"/>
  <c r="N42" i="7"/>
  <c r="N77" i="7"/>
  <c r="N133" i="7"/>
  <c r="M73" i="7"/>
  <c r="Q73" i="7" s="1"/>
  <c r="M133" i="7"/>
  <c r="N60" i="7"/>
  <c r="N24" i="7"/>
  <c r="N7" i="7"/>
  <c r="M77" i="7"/>
  <c r="Q77" i="7" s="1"/>
  <c r="M121" i="7"/>
  <c r="Q121" i="7" s="1"/>
  <c r="M60" i="7"/>
  <c r="Q60" i="7" s="1"/>
  <c r="N132" i="7"/>
  <c r="N72" i="7"/>
  <c r="M85" i="7"/>
  <c r="Q85" i="7" s="1"/>
  <c r="N19" i="7"/>
  <c r="N41" i="7"/>
  <c r="M37" i="7"/>
  <c r="M19" i="7"/>
  <c r="N59" i="7"/>
  <c r="N114" i="7"/>
  <c r="N36" i="7"/>
  <c r="N113" i="7"/>
  <c r="O71" i="7"/>
  <c r="N18" i="7"/>
  <c r="N54" i="7"/>
  <c r="M128" i="7"/>
  <c r="Q128" i="7" s="1"/>
  <c r="N84" i="7"/>
  <c r="O36" i="7"/>
  <c r="N127" i="7"/>
  <c r="M84" i="7"/>
  <c r="Q84" i="7" s="1"/>
  <c r="M140" i="7"/>
  <c r="Q140" i="7" s="1"/>
  <c r="M113" i="7"/>
  <c r="Q113" i="7" s="1"/>
  <c r="N96" i="7"/>
  <c r="M67" i="7"/>
  <c r="Q67" i="7" s="1"/>
  <c r="M49" i="7"/>
  <c r="M31" i="7"/>
  <c r="Q31" i="7" s="1"/>
  <c r="M14" i="7"/>
  <c r="Q14" i="7" s="1"/>
  <c r="N126" i="7"/>
  <c r="M109" i="7"/>
  <c r="Q109" i="7" s="1"/>
  <c r="O96" i="7"/>
  <c r="N66" i="7"/>
  <c r="N48" i="7"/>
  <c r="N30" i="7"/>
  <c r="N13" i="7"/>
  <c r="N89" i="7"/>
  <c r="N145" i="7"/>
  <c r="M55" i="7"/>
  <c r="Q55" i="7" s="1"/>
  <c r="M132" i="7"/>
  <c r="M114" i="7"/>
  <c r="Q114" i="7" s="1"/>
  <c r="N71" i="7"/>
  <c r="M139" i="7"/>
  <c r="M126" i="7"/>
  <c r="Q126" i="7" s="1"/>
  <c r="N108" i="7"/>
  <c r="N95" i="7"/>
  <c r="M79" i="7"/>
  <c r="Q79" i="7" s="1"/>
  <c r="M66" i="7"/>
  <c r="Q66" i="7" s="1"/>
  <c r="O48" i="7"/>
  <c r="M30" i="7"/>
  <c r="Q30" i="7" s="1"/>
  <c r="M13" i="7"/>
  <c r="Q13" i="7" s="1"/>
  <c r="N23" i="7"/>
  <c r="M127" i="7"/>
  <c r="Q127" i="7" s="1"/>
  <c r="N139" i="7"/>
  <c r="N138" i="7"/>
  <c r="M122" i="7"/>
  <c r="Q122" i="7" s="1"/>
  <c r="M108" i="7"/>
  <c r="Q108" i="7" s="1"/>
  <c r="M95" i="7"/>
  <c r="Q95" i="7" s="1"/>
  <c r="N78" i="7"/>
  <c r="N65" i="7"/>
  <c r="N47" i="7"/>
  <c r="N29" i="7"/>
  <c r="N12" i="7"/>
  <c r="M89" i="7"/>
  <c r="Q89" i="7" s="1"/>
  <c r="M20" i="7"/>
  <c r="Q20" i="7" s="1"/>
  <c r="M145" i="7"/>
  <c r="Q145" i="7" s="1"/>
  <c r="M72" i="7"/>
  <c r="N144" i="7"/>
  <c r="M54" i="7"/>
  <c r="Q54" i="7" s="1"/>
  <c r="M144" i="7"/>
  <c r="Q144" i="7" s="1"/>
  <c r="M97" i="7"/>
  <c r="N53" i="7"/>
  <c r="N35" i="7"/>
  <c r="M138" i="7"/>
  <c r="N121" i="7"/>
  <c r="N107" i="7"/>
  <c r="M91" i="7"/>
  <c r="Q91" i="7" s="1"/>
  <c r="M78" i="7"/>
  <c r="Q78" i="7" s="1"/>
  <c r="M61" i="7"/>
  <c r="M43" i="7"/>
  <c r="Q43" i="7" s="1"/>
  <c r="M25" i="7"/>
  <c r="Q25" i="7" s="1"/>
  <c r="M8" i="7"/>
  <c r="I18" i="8"/>
  <c r="I20" i="8"/>
  <c r="I27" i="8"/>
  <c r="I16" i="8"/>
  <c r="I19" i="8"/>
  <c r="I21" i="8"/>
  <c r="I24" i="8"/>
  <c r="I14" i="8"/>
  <c r="I22" i="8"/>
  <c r="I15" i="8"/>
  <c r="I13" i="8"/>
  <c r="I17" i="8"/>
  <c r="M65" i="7"/>
  <c r="Q65" i="7" s="1"/>
  <c r="M59" i="7"/>
  <c r="M53" i="7"/>
  <c r="Q53" i="7" s="1"/>
  <c r="M47" i="7"/>
  <c r="M41" i="7"/>
  <c r="Q41" i="7" s="1"/>
  <c r="M35" i="7"/>
  <c r="M29" i="7"/>
  <c r="Q29" i="7" s="1"/>
  <c r="M23" i="7"/>
  <c r="M18" i="7"/>
  <c r="Q18" i="7" s="1"/>
  <c r="M12" i="7"/>
  <c r="Q12" i="7" s="1"/>
  <c r="N149" i="7"/>
  <c r="N143" i="7"/>
  <c r="N137" i="7"/>
  <c r="N131" i="7"/>
  <c r="N125" i="7"/>
  <c r="N119" i="7"/>
  <c r="N112" i="7"/>
  <c r="N106" i="7"/>
  <c r="N100" i="7"/>
  <c r="N94" i="7"/>
  <c r="N88" i="7"/>
  <c r="N76" i="7"/>
  <c r="N70" i="7"/>
  <c r="N64" i="7"/>
  <c r="N58" i="7"/>
  <c r="N52" i="7"/>
  <c r="N46" i="7"/>
  <c r="N40" i="7"/>
  <c r="N34" i="7"/>
  <c r="N28" i="7"/>
  <c r="N22" i="7"/>
  <c r="N17" i="7"/>
  <c r="N11" i="7"/>
  <c r="M119" i="7"/>
  <c r="M100" i="7"/>
  <c r="M94" i="7"/>
  <c r="Q94" i="7" s="1"/>
  <c r="M76" i="7"/>
  <c r="Q76" i="7" s="1"/>
  <c r="M70" i="7"/>
  <c r="Q70" i="7" s="1"/>
  <c r="M64" i="7"/>
  <c r="Q64" i="7" s="1"/>
  <c r="O58" i="7"/>
  <c r="M52" i="7"/>
  <c r="Q52" i="7" s="1"/>
  <c r="M46" i="7"/>
  <c r="Q46" i="7" s="1"/>
  <c r="M40" i="7"/>
  <c r="Q40" i="7" s="1"/>
  <c r="M34" i="7"/>
  <c r="Q34" i="7" s="1"/>
  <c r="M28" i="7"/>
  <c r="Q28" i="7" s="1"/>
  <c r="O22" i="7"/>
  <c r="M17" i="7"/>
  <c r="Q17" i="7" s="1"/>
  <c r="M11" i="7"/>
  <c r="M112" i="7"/>
  <c r="Q112" i="7" s="1"/>
  <c r="J31" i="15"/>
  <c r="J43" i="15"/>
  <c r="J55" i="15"/>
  <c r="J10" i="15"/>
  <c r="J58" i="15"/>
  <c r="J48" i="15"/>
  <c r="J23" i="15"/>
  <c r="J24" i="15"/>
  <c r="J13" i="15"/>
  <c r="J25" i="15"/>
  <c r="J32" i="15"/>
  <c r="J38" i="15"/>
  <c r="J44" i="15"/>
  <c r="J50" i="15"/>
  <c r="J60" i="15"/>
  <c r="J65" i="15"/>
  <c r="J66" i="15"/>
  <c r="J28" i="15"/>
  <c r="J57" i="15"/>
  <c r="J16" i="15"/>
  <c r="J12" i="15"/>
  <c r="J64" i="15"/>
  <c r="J19" i="15"/>
  <c r="J51" i="15"/>
  <c r="J39" i="15"/>
  <c r="J40" i="15"/>
  <c r="J62" i="15"/>
  <c r="J22" i="15"/>
  <c r="J53" i="15"/>
  <c r="J35" i="15"/>
  <c r="J54" i="15"/>
  <c r="J8" i="15"/>
  <c r="J14" i="15"/>
  <c r="J20" i="15"/>
  <c r="J26" i="15"/>
  <c r="J33" i="15"/>
  <c r="J45" i="15"/>
  <c r="J56" i="15"/>
  <c r="J61" i="15"/>
  <c r="J21" i="15"/>
  <c r="J34" i="15"/>
  <c r="J52" i="15"/>
  <c r="J29" i="15"/>
  <c r="J67" i="15"/>
  <c r="J36" i="15"/>
  <c r="J11" i="15"/>
  <c r="J59" i="15"/>
  <c r="J27" i="15"/>
  <c r="J46" i="15"/>
  <c r="J15" i="15"/>
  <c r="J41" i="15"/>
  <c r="K63" i="15"/>
  <c r="J17" i="15"/>
  <c r="J42" i="15"/>
  <c r="J7" i="15"/>
  <c r="J9" i="15"/>
  <c r="J47" i="15"/>
  <c r="J37" i="15"/>
  <c r="J30" i="15"/>
  <c r="J18" i="15"/>
  <c r="J49" i="15"/>
  <c r="N148" i="7"/>
  <c r="N142" i="7"/>
  <c r="N136" i="7"/>
  <c r="N130" i="7"/>
  <c r="N124" i="7"/>
  <c r="N118" i="7"/>
  <c r="N111" i="7"/>
  <c r="N105" i="7"/>
  <c r="N99" i="7"/>
  <c r="N93" i="7"/>
  <c r="N87" i="7"/>
  <c r="N81" i="7"/>
  <c r="N75" i="7"/>
  <c r="N69" i="7"/>
  <c r="N63" i="7"/>
  <c r="N51" i="7"/>
  <c r="N45" i="7"/>
  <c r="N39" i="7"/>
  <c r="N33" i="7"/>
  <c r="N27" i="7"/>
  <c r="N16" i="7"/>
  <c r="N10" i="7"/>
  <c r="M131" i="7"/>
  <c r="Q131" i="7" s="1"/>
  <c r="M142" i="7"/>
  <c r="Q142" i="7" s="1"/>
  <c r="M130" i="7"/>
  <c r="Q130" i="7" s="1"/>
  <c r="M124" i="7"/>
  <c r="Q124" i="7" s="1"/>
  <c r="M118" i="7"/>
  <c r="Q118" i="7" s="1"/>
  <c r="M111" i="7"/>
  <c r="Q111" i="7" s="1"/>
  <c r="M105" i="7"/>
  <c r="Q105" i="7" s="1"/>
  <c r="M99" i="7"/>
  <c r="M93" i="7"/>
  <c r="Q93" i="7" s="1"/>
  <c r="M87" i="7"/>
  <c r="Q87" i="7" s="1"/>
  <c r="M81" i="7"/>
  <c r="Q81" i="7" s="1"/>
  <c r="M75" i="7"/>
  <c r="M69" i="7"/>
  <c r="M63" i="7"/>
  <c r="Q63" i="7" s="1"/>
  <c r="M51" i="7"/>
  <c r="Q51" i="7" s="1"/>
  <c r="M45" i="7"/>
  <c r="M39" i="7"/>
  <c r="Q39" i="7" s="1"/>
  <c r="M33" i="7"/>
  <c r="M27" i="7"/>
  <c r="Q27" i="7" s="1"/>
  <c r="M16" i="7"/>
  <c r="Q16" i="7" s="1"/>
  <c r="M10" i="7"/>
  <c r="M125" i="7"/>
  <c r="M106" i="7"/>
  <c r="Q106" i="7" s="1"/>
  <c r="M88" i="7"/>
  <c r="Q88" i="7" s="1"/>
  <c r="N147" i="7"/>
  <c r="N141" i="7"/>
  <c r="N135" i="7"/>
  <c r="N129" i="7"/>
  <c r="N123" i="7"/>
  <c r="N117" i="7"/>
  <c r="N110" i="7"/>
  <c r="N104" i="7"/>
  <c r="N98" i="7"/>
  <c r="N92" i="7"/>
  <c r="N86" i="7"/>
  <c r="N80" i="7"/>
  <c r="N74" i="7"/>
  <c r="N68" i="7"/>
  <c r="N62" i="7"/>
  <c r="N56" i="7"/>
  <c r="N50" i="7"/>
  <c r="N44" i="7"/>
  <c r="N38" i="7"/>
  <c r="N32" i="7"/>
  <c r="N26" i="7"/>
  <c r="N21" i="7"/>
  <c r="N15" i="7"/>
  <c r="N9" i="7"/>
  <c r="M147" i="7"/>
  <c r="M141" i="7"/>
  <c r="M135" i="7"/>
  <c r="M129" i="7"/>
  <c r="Q129" i="7" s="1"/>
  <c r="M123" i="7"/>
  <c r="M117" i="7"/>
  <c r="M110" i="7"/>
  <c r="M104" i="7"/>
  <c r="M98" i="7"/>
  <c r="Q98" i="7" s="1"/>
  <c r="M92" i="7"/>
  <c r="M86" i="7"/>
  <c r="Q86" i="7" s="1"/>
  <c r="M80" i="7"/>
  <c r="Q80" i="7" s="1"/>
  <c r="M74" i="7"/>
  <c r="M68" i="7"/>
  <c r="Q68" i="7" s="1"/>
  <c r="M62" i="7"/>
  <c r="M56" i="7"/>
  <c r="M50" i="7"/>
  <c r="Q50" i="7" s="1"/>
  <c r="M44" i="7"/>
  <c r="Q44" i="7" s="1"/>
  <c r="M38" i="7"/>
  <c r="M32" i="7"/>
  <c r="M26" i="7"/>
  <c r="M21" i="7"/>
  <c r="M15" i="7"/>
  <c r="M9" i="7"/>
  <c r="Q9" i="7" s="1"/>
  <c r="N146" i="7"/>
  <c r="N140" i="7"/>
  <c r="N128" i="7"/>
  <c r="N122" i="7"/>
  <c r="N109" i="7"/>
  <c r="N97" i="7"/>
  <c r="N91" i="7"/>
  <c r="N85" i="7"/>
  <c r="N79" i="7"/>
  <c r="N73" i="7"/>
  <c r="N67" i="7"/>
  <c r="N61" i="7"/>
  <c r="N55" i="7"/>
  <c r="N49" i="7"/>
  <c r="N43" i="7"/>
  <c r="N37" i="7"/>
  <c r="N31" i="7"/>
  <c r="N25" i="7"/>
  <c r="N20" i="7"/>
  <c r="N14" i="7"/>
  <c r="I10" i="8"/>
  <c r="I7" i="8"/>
  <c r="I9" i="8"/>
  <c r="I12" i="8"/>
  <c r="I11" i="8"/>
  <c r="I8" i="8"/>
  <c r="L110" i="7"/>
  <c r="O116" i="7" l="1"/>
  <c r="P116" i="7" s="1"/>
  <c r="Q116" i="7"/>
  <c r="E21" i="16"/>
  <c r="F21" i="16" s="1"/>
  <c r="E20" i="16"/>
  <c r="F20" i="16" s="1"/>
  <c r="E19" i="16"/>
  <c r="F19" i="16" s="1"/>
  <c r="E18" i="16"/>
  <c r="F18" i="16" s="1"/>
  <c r="O55" i="7"/>
  <c r="O45" i="7"/>
  <c r="Q45" i="7"/>
  <c r="K28" i="15"/>
  <c r="M28" i="15"/>
  <c r="K34" i="15"/>
  <c r="M34" i="15"/>
  <c r="O19" i="7"/>
  <c r="Q19" i="7"/>
  <c r="K10" i="15"/>
  <c r="M10" i="15"/>
  <c r="O35" i="7"/>
  <c r="Q35" i="7"/>
  <c r="O61" i="7"/>
  <c r="Q61" i="7"/>
  <c r="O120" i="7"/>
  <c r="Q120" i="7"/>
  <c r="O15" i="7"/>
  <c r="Q15" i="7"/>
  <c r="K41" i="15"/>
  <c r="M41" i="15"/>
  <c r="K61" i="15"/>
  <c r="M61" i="15"/>
  <c r="K62" i="15"/>
  <c r="M62" i="15"/>
  <c r="K60" i="15"/>
  <c r="M60" i="15"/>
  <c r="K55" i="15"/>
  <c r="M55" i="15"/>
  <c r="O115" i="7"/>
  <c r="Q115" i="7"/>
  <c r="K42" i="15"/>
  <c r="M42" i="15"/>
  <c r="K58" i="15"/>
  <c r="M58" i="15"/>
  <c r="K21" i="15"/>
  <c r="M21" i="15"/>
  <c r="O21" i="7"/>
  <c r="Q21" i="7"/>
  <c r="O92" i="7"/>
  <c r="Q92" i="7"/>
  <c r="O69" i="7"/>
  <c r="Q69" i="7"/>
  <c r="K49" i="15"/>
  <c r="M49" i="15"/>
  <c r="K15" i="15"/>
  <c r="M15" i="15"/>
  <c r="K56" i="15"/>
  <c r="M56" i="15"/>
  <c r="K40" i="15"/>
  <c r="M40" i="15"/>
  <c r="K50" i="15"/>
  <c r="M50" i="15"/>
  <c r="K43" i="15"/>
  <c r="M43" i="15"/>
  <c r="O47" i="7"/>
  <c r="Q47" i="7"/>
  <c r="O133" i="7"/>
  <c r="Q133" i="7"/>
  <c r="K48" i="15"/>
  <c r="M48" i="15"/>
  <c r="O147" i="7"/>
  <c r="Q147" i="7"/>
  <c r="K53" i="15"/>
  <c r="M53" i="15"/>
  <c r="O148" i="7"/>
  <c r="Q148" i="7"/>
  <c r="K65" i="15"/>
  <c r="M65" i="15"/>
  <c r="O139" i="7"/>
  <c r="Q139" i="7"/>
  <c r="O37" i="7"/>
  <c r="Q37" i="7"/>
  <c r="O125" i="7"/>
  <c r="Q125" i="7"/>
  <c r="O75" i="7"/>
  <c r="Q75" i="7"/>
  <c r="K18" i="15"/>
  <c r="M18" i="15"/>
  <c r="K46" i="15"/>
  <c r="M46" i="15"/>
  <c r="K45" i="15"/>
  <c r="M45" i="15"/>
  <c r="K39" i="15"/>
  <c r="M39" i="15"/>
  <c r="K44" i="15"/>
  <c r="M44" i="15"/>
  <c r="K31" i="15"/>
  <c r="M31" i="15"/>
  <c r="O132" i="7"/>
  <c r="Q132" i="7"/>
  <c r="O74" i="7"/>
  <c r="Q74" i="7"/>
  <c r="K17" i="15"/>
  <c r="M17" i="15"/>
  <c r="K22" i="15"/>
  <c r="M22" i="15"/>
  <c r="O72" i="7"/>
  <c r="Q72" i="7"/>
  <c r="O26" i="7"/>
  <c r="Q26" i="7"/>
  <c r="O32" i="7"/>
  <c r="Q32" i="7"/>
  <c r="O104" i="7"/>
  <c r="Q104" i="7"/>
  <c r="O149" i="7"/>
  <c r="Q149" i="7"/>
  <c r="K27" i="15"/>
  <c r="M27" i="15"/>
  <c r="K33" i="15"/>
  <c r="M33" i="15"/>
  <c r="K51" i="15"/>
  <c r="M51" i="15"/>
  <c r="K38" i="15"/>
  <c r="M38" i="15"/>
  <c r="O59" i="7"/>
  <c r="Q59" i="7"/>
  <c r="K52" i="15"/>
  <c r="M52" i="15"/>
  <c r="O110" i="7"/>
  <c r="Q110" i="7"/>
  <c r="O10" i="7"/>
  <c r="Q10" i="7"/>
  <c r="K30" i="15"/>
  <c r="M30" i="15"/>
  <c r="K59" i="15"/>
  <c r="M59" i="15"/>
  <c r="K26" i="15"/>
  <c r="M26" i="15"/>
  <c r="K19" i="15"/>
  <c r="M19" i="15"/>
  <c r="K32" i="15"/>
  <c r="M32" i="15"/>
  <c r="O11" i="7"/>
  <c r="Q11" i="7"/>
  <c r="O138" i="7"/>
  <c r="Q138" i="7"/>
  <c r="O49" i="7"/>
  <c r="Q49" i="7"/>
  <c r="O141" i="7"/>
  <c r="Q141" i="7"/>
  <c r="K66" i="15"/>
  <c r="M66" i="15"/>
  <c r="O38" i="7"/>
  <c r="Q38" i="7"/>
  <c r="O117" i="7"/>
  <c r="Q117" i="7"/>
  <c r="K37" i="15"/>
  <c r="M37" i="15"/>
  <c r="K11" i="15"/>
  <c r="M11" i="15"/>
  <c r="K20" i="15"/>
  <c r="M20" i="15"/>
  <c r="K64" i="15"/>
  <c r="M64" i="15"/>
  <c r="K25" i="15"/>
  <c r="M25" i="15"/>
  <c r="O100" i="7"/>
  <c r="Q100" i="7"/>
  <c r="O123" i="7"/>
  <c r="Q123" i="7"/>
  <c r="O99" i="7"/>
  <c r="Q99" i="7"/>
  <c r="K47" i="15"/>
  <c r="M47" i="15"/>
  <c r="K36" i="15"/>
  <c r="M36" i="15"/>
  <c r="K14" i="15"/>
  <c r="M14" i="15"/>
  <c r="K12" i="15"/>
  <c r="M12" i="15"/>
  <c r="K13" i="15"/>
  <c r="M13" i="15"/>
  <c r="O119" i="7"/>
  <c r="Q119" i="7"/>
  <c r="K35" i="15"/>
  <c r="M35" i="15"/>
  <c r="O23" i="7"/>
  <c r="Q23" i="7"/>
  <c r="O56" i="7"/>
  <c r="Q56" i="7"/>
  <c r="O33" i="7"/>
  <c r="Q33" i="7"/>
  <c r="K9" i="15"/>
  <c r="M9" i="15"/>
  <c r="K67" i="15"/>
  <c r="M67" i="15"/>
  <c r="K8" i="15"/>
  <c r="M8" i="15"/>
  <c r="K16" i="15"/>
  <c r="M16" i="15"/>
  <c r="K24" i="15"/>
  <c r="M24" i="15"/>
  <c r="O97" i="7"/>
  <c r="Q97" i="7"/>
  <c r="O62" i="7"/>
  <c r="Q62" i="7"/>
  <c r="O135" i="7"/>
  <c r="Q135" i="7"/>
  <c r="K7" i="15"/>
  <c r="M7" i="15"/>
  <c r="K29" i="15"/>
  <c r="M29" i="15"/>
  <c r="K54" i="15"/>
  <c r="M54" i="15"/>
  <c r="K57" i="15"/>
  <c r="M57" i="15"/>
  <c r="K23" i="15"/>
  <c r="M23" i="15"/>
  <c r="O8" i="7"/>
  <c r="Q8" i="7"/>
  <c r="O80" i="7"/>
  <c r="O129" i="7"/>
  <c r="O143" i="7"/>
  <c r="O50" i="7"/>
  <c r="P110" i="7"/>
  <c r="O24" i="7"/>
  <c r="J11" i="8"/>
  <c r="L11" i="8"/>
  <c r="J7" i="8"/>
  <c r="K7" i="8" s="1"/>
  <c r="L7" i="8"/>
  <c r="O52" i="7"/>
  <c r="J14" i="8"/>
  <c r="L14" i="8"/>
  <c r="J10" i="8"/>
  <c r="L10" i="8"/>
  <c r="J24" i="8"/>
  <c r="L24" i="8"/>
  <c r="J21" i="8"/>
  <c r="L21" i="8"/>
  <c r="J8" i="8"/>
  <c r="L8" i="8"/>
  <c r="J19" i="8"/>
  <c r="L19" i="8"/>
  <c r="J16" i="8"/>
  <c r="L16" i="8"/>
  <c r="O91" i="7"/>
  <c r="J27" i="8"/>
  <c r="L27" i="8"/>
  <c r="J17" i="8"/>
  <c r="L17" i="8"/>
  <c r="J25" i="8"/>
  <c r="L25" i="8"/>
  <c r="J26" i="8"/>
  <c r="L26" i="8"/>
  <c r="J20" i="8"/>
  <c r="L20" i="8"/>
  <c r="J23" i="8"/>
  <c r="L23" i="8"/>
  <c r="J18" i="8"/>
  <c r="L18" i="8"/>
  <c r="J13" i="8"/>
  <c r="L13" i="8"/>
  <c r="J12" i="8"/>
  <c r="L12" i="8"/>
  <c r="J15" i="8"/>
  <c r="L15" i="8"/>
  <c r="J9" i="8"/>
  <c r="L9" i="8"/>
  <c r="J22" i="8"/>
  <c r="L22" i="8"/>
  <c r="O44" i="7"/>
  <c r="O105" i="7"/>
  <c r="O95" i="7"/>
  <c r="E15" i="16"/>
  <c r="F15" i="16" s="1"/>
  <c r="E13" i="16"/>
  <c r="F13" i="16" s="1"/>
  <c r="E12" i="16"/>
  <c r="F12" i="16" s="1"/>
  <c r="E11" i="16"/>
  <c r="F11" i="16" s="1"/>
  <c r="E10" i="16"/>
  <c r="F10" i="16" s="1"/>
  <c r="E9" i="16"/>
  <c r="F9" i="16" s="1"/>
  <c r="E8" i="16"/>
  <c r="F8" i="16" s="1"/>
  <c r="E17" i="16"/>
  <c r="F17" i="16" s="1"/>
  <c r="E14" i="16"/>
  <c r="F14" i="16" s="1"/>
  <c r="E16" i="16"/>
  <c r="F16" i="16" s="1"/>
  <c r="E7" i="16"/>
  <c r="F7" i="16" s="1"/>
  <c r="E6" i="16"/>
  <c r="F6" i="16" s="1"/>
  <c r="O39" i="7"/>
  <c r="O130" i="7"/>
  <c r="O67" i="7"/>
  <c r="O63" i="7"/>
  <c r="O42" i="7"/>
  <c r="O146" i="7"/>
  <c r="O142" i="7"/>
  <c r="O60" i="7"/>
  <c r="O118" i="7"/>
  <c r="O111" i="7"/>
  <c r="O87" i="7"/>
  <c r="O16" i="7"/>
  <c r="O107" i="7"/>
  <c r="O85" i="7"/>
  <c r="O124" i="7"/>
  <c r="O57" i="7"/>
  <c r="O93" i="7"/>
  <c r="O73" i="7"/>
  <c r="O77" i="7"/>
  <c r="O114" i="7"/>
  <c r="O81" i="7"/>
  <c r="O106" i="7"/>
  <c r="O46" i="7"/>
  <c r="O79" i="7"/>
  <c r="O14" i="7"/>
  <c r="O29" i="7"/>
  <c r="O66" i="7"/>
  <c r="O122" i="7"/>
  <c r="O54" i="7"/>
  <c r="O41" i="7"/>
  <c r="O31" i="7"/>
  <c r="O103" i="7"/>
  <c r="O90" i="7"/>
  <c r="O109" i="7"/>
  <c r="O121" i="7"/>
  <c r="O43" i="7"/>
  <c r="O84" i="7"/>
  <c r="O134" i="7"/>
  <c r="O140" i="7"/>
  <c r="O13" i="7"/>
  <c r="O20" i="7"/>
  <c r="O64" i="7"/>
  <c r="O25" i="7"/>
  <c r="O51" i="7"/>
  <c r="O86" i="7"/>
  <c r="O131" i="7"/>
  <c r="O112" i="7"/>
  <c r="O128" i="7"/>
  <c r="O18" i="7"/>
  <c r="O9" i="7"/>
  <c r="P9" i="7" s="1"/>
  <c r="O144" i="7"/>
  <c r="O30" i="7"/>
  <c r="O12" i="7"/>
  <c r="O53" i="7"/>
  <c r="O78" i="7"/>
  <c r="O145" i="7"/>
  <c r="O27" i="7"/>
  <c r="O65" i="7"/>
  <c r="O126" i="7"/>
  <c r="O34" i="7"/>
  <c r="O89" i="7"/>
  <c r="O127" i="7"/>
  <c r="O113" i="7"/>
  <c r="O88" i="7"/>
  <c r="O40" i="7"/>
  <c r="O70" i="7"/>
  <c r="O76" i="7"/>
  <c r="O68" i="7"/>
  <c r="O17" i="7"/>
  <c r="O94" i="7"/>
  <c r="O98" i="7"/>
  <c r="O28" i="7"/>
  <c r="H27" i="8"/>
  <c r="H26" i="8"/>
  <c r="F29" i="8"/>
  <c r="K68" i="15" l="1"/>
  <c r="K26" i="8"/>
  <c r="K27" i="8"/>
  <c r="J29" i="8"/>
  <c r="L149" i="7"/>
  <c r="P149" i="7" s="1"/>
  <c r="G150" i="7"/>
  <c r="I63" i="15" l="1"/>
  <c r="L63" i="15" s="1"/>
  <c r="I64" i="15"/>
  <c r="L64" i="15" s="1"/>
  <c r="I65" i="15"/>
  <c r="L65" i="15" s="1"/>
  <c r="I66" i="15"/>
  <c r="L66" i="15" s="1"/>
  <c r="I67" i="15"/>
  <c r="L67" i="15" s="1"/>
  <c r="I62" i="15"/>
  <c r="L62" i="15" s="1"/>
  <c r="H22" i="8" l="1"/>
  <c r="K22" i="8" s="1"/>
  <c r="H23" i="8"/>
  <c r="K23" i="8" s="1"/>
  <c r="H24" i="8"/>
  <c r="K24" i="8" s="1"/>
  <c r="H25" i="8"/>
  <c r="K25" i="8" s="1"/>
  <c r="H21" i="8"/>
  <c r="K21" i="8" s="1"/>
  <c r="L114" i="7"/>
  <c r="P114" i="7" s="1"/>
  <c r="L113" i="7"/>
  <c r="P113" i="7" s="1"/>
  <c r="L112" i="7"/>
  <c r="P112" i="7" s="1"/>
  <c r="L111" i="7"/>
  <c r="P111" i="7" s="1"/>
  <c r="L109" i="7"/>
  <c r="P109" i="7" s="1"/>
  <c r="L108" i="7"/>
  <c r="O108" i="7" s="1"/>
  <c r="L107" i="7"/>
  <c r="P107" i="7" s="1"/>
  <c r="L106" i="7"/>
  <c r="P106" i="7" s="1"/>
  <c r="L105" i="7"/>
  <c r="P105" i="7" s="1"/>
  <c r="L104" i="7"/>
  <c r="P104" i="7" s="1"/>
  <c r="L98" i="7"/>
  <c r="P98" i="7" s="1"/>
  <c r="L95" i="7"/>
  <c r="P95" i="7" s="1"/>
  <c r="L94" i="7"/>
  <c r="P94" i="7" s="1"/>
  <c r="L93" i="7"/>
  <c r="P93" i="7" s="1"/>
  <c r="L92" i="7"/>
  <c r="P92" i="7" s="1"/>
  <c r="L91" i="7"/>
  <c r="P91" i="7" s="1"/>
  <c r="L90" i="7"/>
  <c r="P90" i="7" s="1"/>
  <c r="L89" i="7"/>
  <c r="P89" i="7" s="1"/>
  <c r="L88" i="7"/>
  <c r="P88" i="7" s="1"/>
  <c r="L87" i="7"/>
  <c r="P87" i="7" s="1"/>
  <c r="L86" i="7"/>
  <c r="P86" i="7" s="1"/>
  <c r="L85" i="7"/>
  <c r="P85" i="7" s="1"/>
  <c r="L84" i="7"/>
  <c r="P84" i="7" s="1"/>
  <c r="L73" i="7"/>
  <c r="P73" i="7" s="1"/>
  <c r="L70" i="7"/>
  <c r="P70" i="7" s="1"/>
  <c r="L68" i="7"/>
  <c r="P68" i="7" s="1"/>
  <c r="L67" i="7"/>
  <c r="P67" i="7" s="1"/>
  <c r="L66" i="7"/>
  <c r="P66" i="7" s="1"/>
  <c r="L65" i="7"/>
  <c r="P65" i="7" s="1"/>
  <c r="L64" i="7"/>
  <c r="P64" i="7" s="1"/>
  <c r="L63" i="7"/>
  <c r="P63" i="7" s="1"/>
  <c r="L61" i="7"/>
  <c r="P61" i="7" s="1"/>
  <c r="L60" i="7"/>
  <c r="P60" i="7" s="1"/>
  <c r="L57" i="7"/>
  <c r="P57" i="7" s="1"/>
  <c r="L56" i="7"/>
  <c r="P56" i="7" s="1"/>
  <c r="L55" i="7"/>
  <c r="P55" i="7" s="1"/>
  <c r="L54" i="7"/>
  <c r="P54" i="7" s="1"/>
  <c r="L53" i="7"/>
  <c r="P53" i="7" s="1"/>
  <c r="L52" i="7"/>
  <c r="P52" i="7" s="1"/>
  <c r="L51" i="7"/>
  <c r="P51" i="7" s="1"/>
  <c r="L50" i="7"/>
  <c r="P50" i="7" s="1"/>
  <c r="L47" i="7"/>
  <c r="P47" i="7" s="1"/>
  <c r="L46" i="7"/>
  <c r="P46" i="7" s="1"/>
  <c r="L44" i="7"/>
  <c r="P44" i="7" s="1"/>
  <c r="L43" i="7"/>
  <c r="P43" i="7" s="1"/>
  <c r="L42" i="7"/>
  <c r="P42" i="7" s="1"/>
  <c r="L41" i="7"/>
  <c r="P41" i="7" s="1"/>
  <c r="L40" i="7"/>
  <c r="P40" i="7" s="1"/>
  <c r="L39" i="7"/>
  <c r="P39" i="7" s="1"/>
  <c r="L38" i="7"/>
  <c r="P38" i="7" s="1"/>
  <c r="L34" i="7"/>
  <c r="P34" i="7" s="1"/>
  <c r="L31" i="7"/>
  <c r="P31" i="7" s="1"/>
  <c r="L30" i="7"/>
  <c r="P30" i="7" s="1"/>
  <c r="L29" i="7"/>
  <c r="P29" i="7" s="1"/>
  <c r="L28" i="7"/>
  <c r="P28" i="7" s="1"/>
  <c r="L27" i="7"/>
  <c r="P27" i="7" s="1"/>
  <c r="L26" i="7"/>
  <c r="P26" i="7" s="1"/>
  <c r="L25" i="7"/>
  <c r="P25" i="7" s="1"/>
  <c r="L17" i="7"/>
  <c r="P17" i="7" s="1"/>
  <c r="L16" i="7"/>
  <c r="P16" i="7" s="1"/>
  <c r="L15" i="7"/>
  <c r="P15" i="7" s="1"/>
  <c r="L14" i="7"/>
  <c r="P14" i="7" s="1"/>
  <c r="L13" i="7"/>
  <c r="P13" i="7" s="1"/>
  <c r="L12" i="7"/>
  <c r="P12" i="7" s="1"/>
  <c r="L10" i="7"/>
  <c r="P10" i="7" s="1"/>
  <c r="L8" i="7"/>
  <c r="P8" i="7" s="1"/>
  <c r="L20" i="7"/>
  <c r="P20" i="7" s="1"/>
  <c r="L19" i="7"/>
  <c r="P19" i="7" s="1"/>
  <c r="L18" i="7"/>
  <c r="P18" i="7" s="1"/>
  <c r="L36" i="7"/>
  <c r="P36" i="7" s="1"/>
  <c r="L80" i="7"/>
  <c r="P80" i="7" s="1"/>
  <c r="L79" i="7"/>
  <c r="P79" i="7" s="1"/>
  <c r="L78" i="7"/>
  <c r="P78" i="7" s="1"/>
  <c r="L77" i="7"/>
  <c r="P77" i="7" s="1"/>
  <c r="L76" i="7"/>
  <c r="P76" i="7" s="1"/>
  <c r="L81" i="7"/>
  <c r="P81" i="7" s="1"/>
  <c r="L103" i="7"/>
  <c r="P103" i="7" s="1"/>
  <c r="L118" i="7"/>
  <c r="P118" i="7" s="1"/>
  <c r="L131" i="7"/>
  <c r="P131" i="7" s="1"/>
  <c r="L130" i="7"/>
  <c r="P130" i="7" s="1"/>
  <c r="L129" i="7"/>
  <c r="P129" i="7" s="1"/>
  <c r="L128" i="7"/>
  <c r="P128" i="7" s="1"/>
  <c r="L127" i="7"/>
  <c r="P127" i="7" s="1"/>
  <c r="L126" i="7"/>
  <c r="P126" i="7" s="1"/>
  <c r="L125" i="7"/>
  <c r="P125" i="7" s="1"/>
  <c r="L124" i="7"/>
  <c r="P124" i="7" s="1"/>
  <c r="L123" i="7"/>
  <c r="P123" i="7" s="1"/>
  <c r="L122" i="7"/>
  <c r="P122" i="7" s="1"/>
  <c r="L121" i="7"/>
  <c r="P121" i="7" s="1"/>
  <c r="L120" i="7"/>
  <c r="P120" i="7" s="1"/>
  <c r="L132" i="7"/>
  <c r="P132" i="7" s="1"/>
  <c r="L140" i="7"/>
  <c r="P140" i="7" s="1"/>
  <c r="L144" i="7"/>
  <c r="P144" i="7" s="1"/>
  <c r="L143" i="7"/>
  <c r="P143" i="7" s="1"/>
  <c r="L142" i="7"/>
  <c r="P142" i="7" s="1"/>
  <c r="L145" i="7"/>
  <c r="P145" i="7" s="1"/>
  <c r="L146" i="7"/>
  <c r="P146" i="7" s="1"/>
  <c r="L147" i="7"/>
  <c r="P147" i="7" s="1"/>
  <c r="L135" i="7"/>
  <c r="P135" i="7" s="1"/>
  <c r="L134" i="7"/>
  <c r="P134" i="7" s="1"/>
  <c r="L139" i="7"/>
  <c r="P139" i="7" s="1"/>
  <c r="L138" i="7"/>
  <c r="P138" i="7" s="1"/>
  <c r="L148" i="7"/>
  <c r="P148" i="7" s="1"/>
  <c r="P115" i="7"/>
  <c r="I8" i="15"/>
  <c r="L8" i="15" s="1"/>
  <c r="P108" i="7" l="1"/>
  <c r="L21" i="7"/>
  <c r="P21" i="7" s="1"/>
  <c r="L72" i="7"/>
  <c r="P72" i="7" s="1"/>
  <c r="L71" i="7"/>
  <c r="P71" i="7" s="1"/>
  <c r="L69" i="7"/>
  <c r="P69" i="7" s="1"/>
  <c r="L59" i="7"/>
  <c r="P59" i="7" s="1"/>
  <c r="L58" i="7"/>
  <c r="P58" i="7" s="1"/>
  <c r="L99" i="7"/>
  <c r="P99" i="7" s="1"/>
  <c r="L133" i="7"/>
  <c r="P133" i="7" s="1"/>
  <c r="L141" i="7" l="1"/>
  <c r="P141" i="7" s="1"/>
  <c r="J137" i="7"/>
  <c r="J136" i="7"/>
  <c r="L119" i="7"/>
  <c r="P119" i="7" s="1"/>
  <c r="J102" i="7"/>
  <c r="M102" i="7" s="1"/>
  <c r="J101" i="7"/>
  <c r="M101" i="7" s="1"/>
  <c r="J83" i="7"/>
  <c r="J82" i="7"/>
  <c r="L82" i="7" l="1"/>
  <c r="L83" i="7"/>
  <c r="L101" i="7"/>
  <c r="L102" i="7"/>
  <c r="L136" i="7"/>
  <c r="M136" i="7"/>
  <c r="L137" i="7"/>
  <c r="M137" i="7"/>
  <c r="I34" i="15"/>
  <c r="L34" i="15" s="1"/>
  <c r="I27" i="15"/>
  <c r="L27" i="15" s="1"/>
  <c r="I41" i="15"/>
  <c r="L41" i="15" s="1"/>
  <c r="I42" i="15"/>
  <c r="L42" i="15" s="1"/>
  <c r="I11" i="15"/>
  <c r="L11" i="15" s="1"/>
  <c r="I12" i="15"/>
  <c r="L12" i="15" s="1"/>
  <c r="I14" i="15"/>
  <c r="L14" i="15" s="1"/>
  <c r="I15" i="15"/>
  <c r="L15" i="15" s="1"/>
  <c r="I16" i="15"/>
  <c r="L16" i="15" s="1"/>
  <c r="I17" i="15"/>
  <c r="L17" i="15" s="1"/>
  <c r="I18" i="15"/>
  <c r="L18" i="15" s="1"/>
  <c r="I13" i="15"/>
  <c r="L13" i="15" s="1"/>
  <c r="I19" i="15"/>
  <c r="L19" i="15" s="1"/>
  <c r="I20" i="15"/>
  <c r="L20" i="15" s="1"/>
  <c r="I21" i="15"/>
  <c r="L21" i="15" s="1"/>
  <c r="I22" i="15"/>
  <c r="L22" i="15" s="1"/>
  <c r="I23" i="15"/>
  <c r="L23" i="15" s="1"/>
  <c r="I24" i="15"/>
  <c r="L24" i="15" s="1"/>
  <c r="I25" i="15"/>
  <c r="L25" i="15" s="1"/>
  <c r="I26" i="15"/>
  <c r="L26" i="15" s="1"/>
  <c r="I43" i="15"/>
  <c r="L43" i="15" s="1"/>
  <c r="I44" i="15"/>
  <c r="L44" i="15" s="1"/>
  <c r="I50" i="15"/>
  <c r="L50" i="15" s="1"/>
  <c r="I59" i="15"/>
  <c r="L59" i="15" s="1"/>
  <c r="O136" i="7" l="1"/>
  <c r="P136" i="7" s="1"/>
  <c r="Q136" i="7"/>
  <c r="O101" i="7"/>
  <c r="P101" i="7" s="1"/>
  <c r="Q101" i="7"/>
  <c r="O137" i="7"/>
  <c r="P137" i="7" s="1"/>
  <c r="Q137" i="7"/>
  <c r="O102" i="7"/>
  <c r="P102" i="7" s="1"/>
  <c r="Q102" i="7"/>
  <c r="O83" i="7"/>
  <c r="P83" i="7" s="1"/>
  <c r="Q83" i="7"/>
  <c r="O82" i="7"/>
  <c r="P82" i="7" s="1"/>
  <c r="Q82" i="7"/>
  <c r="I7" i="15"/>
  <c r="L7" i="15" s="1"/>
  <c r="L97" i="7"/>
  <c r="P97" i="7" s="1"/>
  <c r="L96" i="7"/>
  <c r="P96" i="7" s="1"/>
  <c r="L48" i="7"/>
  <c r="P48" i="7" s="1"/>
  <c r="L45" i="7"/>
  <c r="P45" i="7" s="1"/>
  <c r="L22" i="7"/>
  <c r="P22" i="7" s="1"/>
  <c r="L33" i="7"/>
  <c r="P33" i="7" s="1"/>
  <c r="L32" i="7"/>
  <c r="P32" i="7" s="1"/>
  <c r="L23" i="7"/>
  <c r="P23" i="7" s="1"/>
  <c r="L24" i="7"/>
  <c r="P24" i="7" s="1"/>
  <c r="L11" i="7"/>
  <c r="P11" i="7" s="1"/>
  <c r="O150" i="7" l="1"/>
  <c r="I9" i="15"/>
  <c r="L9" i="15" s="1"/>
  <c r="I10" i="15"/>
  <c r="L10" i="15" s="1"/>
  <c r="I28" i="15"/>
  <c r="L28" i="15" s="1"/>
  <c r="I29" i="15"/>
  <c r="L29" i="15" s="1"/>
  <c r="I30" i="15"/>
  <c r="L30" i="15" s="1"/>
  <c r="I31" i="15"/>
  <c r="L31" i="15" s="1"/>
  <c r="I32" i="15"/>
  <c r="L32" i="15" s="1"/>
  <c r="I33" i="15"/>
  <c r="L33" i="15" s="1"/>
  <c r="I35" i="15"/>
  <c r="L35" i="15" s="1"/>
  <c r="I36" i="15"/>
  <c r="L36" i="15" s="1"/>
  <c r="I37" i="15"/>
  <c r="L37" i="15" s="1"/>
  <c r="I38" i="15"/>
  <c r="L38" i="15" s="1"/>
  <c r="I39" i="15"/>
  <c r="L39" i="15" s="1"/>
  <c r="I40" i="15"/>
  <c r="L40" i="15" s="1"/>
  <c r="I45" i="15"/>
  <c r="L45" i="15" s="1"/>
  <c r="I46" i="15"/>
  <c r="L46" i="15" s="1"/>
  <c r="I47" i="15"/>
  <c r="L47" i="15" s="1"/>
  <c r="I48" i="15"/>
  <c r="L48" i="15" s="1"/>
  <c r="I49" i="15"/>
  <c r="L49" i="15" s="1"/>
  <c r="I51" i="15"/>
  <c r="L51" i="15" s="1"/>
  <c r="I52" i="15"/>
  <c r="L52" i="15" s="1"/>
  <c r="I53" i="15"/>
  <c r="L53" i="15" s="1"/>
  <c r="I54" i="15"/>
  <c r="L54" i="15" s="1"/>
  <c r="I56" i="15"/>
  <c r="L56" i="15" s="1"/>
  <c r="I55" i="15"/>
  <c r="L55" i="15" s="1"/>
  <c r="I57" i="15"/>
  <c r="L57" i="15" s="1"/>
  <c r="I58" i="15"/>
  <c r="L58" i="15" s="1"/>
  <c r="I60" i="15"/>
  <c r="L60" i="15" s="1"/>
  <c r="I61" i="15"/>
  <c r="L61" i="15" s="1"/>
  <c r="L68" i="15" l="1"/>
  <c r="D8" i="9" s="1"/>
  <c r="I68" i="15"/>
  <c r="B8" i="9" l="1"/>
  <c r="C8" i="9" s="1"/>
  <c r="E8" i="9" s="1"/>
  <c r="H8" i="8" l="1"/>
  <c r="K8" i="8" l="1"/>
  <c r="H8" i="10"/>
  <c r="H10" i="10" s="1"/>
  <c r="F10" i="10"/>
  <c r="H12" i="8"/>
  <c r="K12" i="8" s="1"/>
  <c r="H19" i="8"/>
  <c r="K19" i="8" s="1"/>
  <c r="H16" i="8"/>
  <c r="K16" i="8" s="1"/>
  <c r="H11" i="8"/>
  <c r="K11" i="8" s="1"/>
  <c r="H20" i="8"/>
  <c r="K20" i="8" s="1"/>
  <c r="H15" i="8"/>
  <c r="K15" i="8" s="1"/>
  <c r="H9" i="8"/>
  <c r="K9" i="8" s="1"/>
  <c r="H17" i="8"/>
  <c r="K17" i="8" s="1"/>
  <c r="H13" i="8"/>
  <c r="K13" i="8" s="1"/>
  <c r="H10" i="8"/>
  <c r="K10" i="8" s="1"/>
  <c r="H18" i="8"/>
  <c r="K18" i="8" s="1"/>
  <c r="H14" i="8"/>
  <c r="K14" i="8" s="1"/>
  <c r="H29" i="8" l="1"/>
  <c r="K29" i="8"/>
  <c r="D6" i="9" s="1"/>
  <c r="B10" i="9"/>
  <c r="C10" i="9" s="1"/>
  <c r="E10" i="9" s="1"/>
  <c r="B6" i="9" l="1"/>
  <c r="C6" i="9" s="1"/>
  <c r="E6" i="9" s="1"/>
  <c r="L100" i="7" l="1"/>
  <c r="P100" i="7" s="1"/>
  <c r="L75" i="7"/>
  <c r="P75" i="7" s="1"/>
  <c r="L74" i="7"/>
  <c r="P74" i="7" s="1"/>
  <c r="L62" i="7"/>
  <c r="P62" i="7" s="1"/>
  <c r="L49" i="7"/>
  <c r="P49" i="7" s="1"/>
  <c r="L37" i="7"/>
  <c r="P37" i="7" s="1"/>
  <c r="L35" i="7"/>
  <c r="P35" i="7" s="1"/>
  <c r="L117" i="7"/>
  <c r="P117" i="7" s="1"/>
  <c r="P150" i="7" l="1"/>
  <c r="D7" i="9" s="1"/>
  <c r="L150" i="7"/>
  <c r="B7" i="9" s="1"/>
  <c r="C7" i="9" s="1"/>
  <c r="E7" i="9" l="1"/>
  <c r="E11" i="9" s="1"/>
  <c r="D11" i="9"/>
  <c r="B11" i="9"/>
  <c r="C11" i="9"/>
</calcChain>
</file>

<file path=xl/comments1.xml><?xml version="1.0" encoding="utf-8"?>
<comments xmlns="http://schemas.openxmlformats.org/spreadsheetml/2006/main">
  <authors>
    <author>Sara Campbell</author>
  </authors>
  <commentList>
    <comment ref="E30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In last filing it was:
SC-CS02TCS1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SAC added since we have one customer with this service</t>
        </r>
      </text>
    </comment>
    <comment ref="D70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SAC added since we have 1 customer with this service</t>
        </r>
      </text>
    </comment>
    <comment ref="H82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80</t>
        </r>
      </text>
    </comment>
    <comment ref="J82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80</t>
        </r>
      </text>
    </comment>
    <comment ref="H83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80</t>
        </r>
      </text>
    </comment>
    <comment ref="J83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80</t>
        </r>
      </text>
    </comment>
    <comment ref="H101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80</t>
        </r>
      </text>
    </comment>
    <comment ref="J101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80</t>
        </r>
      </text>
    </comment>
    <comment ref="H102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80</t>
        </r>
      </text>
    </comment>
    <comment ref="J102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80</t>
        </r>
      </text>
    </comment>
    <comment ref="H103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80</t>
        </r>
      </text>
    </comment>
    <comment ref="J103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80</t>
        </r>
      </text>
    </comment>
    <comment ref="D112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Added</t>
        </r>
      </text>
    </comment>
    <comment ref="D113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Added</t>
        </r>
      </text>
    </comment>
    <comment ref="D114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Added</t>
        </r>
      </text>
    </comment>
    <comment ref="H115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210 
$5.25 + $10.51 = $15.76</t>
        </r>
      </text>
    </comment>
    <comment ref="J115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210 
$10.51 + $5.25 redelivery fee = $15.76</t>
        </r>
      </text>
    </comment>
    <comment ref="M115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5.26 + 10.54</t>
        </r>
      </text>
    </comment>
    <comment ref="H116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210 
$5.25 + $10.51 = $15.76</t>
        </r>
      </text>
    </comment>
    <comment ref="J116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210 
$10.51 + $5.25 redelivery fee = $15.76</t>
        </r>
      </text>
    </comment>
    <comment ref="H118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J118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H119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J119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H120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J120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H121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J121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H122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J122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H123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J123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H124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J124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H125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J125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H126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J126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H127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J127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H128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J128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H129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J129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H130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J130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H131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J131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208</t>
        </r>
      </text>
    </comment>
    <comment ref="M133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Added for special pickups pg27&amp;28</t>
        </r>
      </text>
    </comment>
    <comment ref="H136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275</t>
        </r>
      </text>
    </comment>
    <comment ref="J136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275</t>
        </r>
      </text>
    </comment>
    <comment ref="H137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275</t>
        </r>
      </text>
    </comment>
    <comment ref="J137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275</t>
        </r>
      </text>
    </comment>
    <comment ref="H140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205</t>
        </r>
      </text>
    </comment>
    <comment ref="J140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205</t>
        </r>
      </text>
    </comment>
    <comment ref="H141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205</t>
        </r>
      </text>
    </comment>
    <comment ref="J141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205</t>
        </r>
      </text>
    </comment>
    <comment ref="H142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205</t>
        </r>
      </text>
    </comment>
    <comment ref="J142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205</t>
        </r>
      </text>
    </comment>
    <comment ref="H143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205</t>
        </r>
      </text>
    </comment>
    <comment ref="J143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205</t>
        </r>
      </text>
    </comment>
    <comment ref="H144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205</t>
        </r>
      </text>
    </comment>
    <comment ref="J144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205</t>
        </r>
      </text>
    </comment>
    <comment ref="H145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205</t>
        </r>
      </text>
    </comment>
    <comment ref="J145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205</t>
        </r>
      </text>
    </comment>
    <comment ref="H146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205</t>
        </r>
      </text>
    </comment>
    <comment ref="J146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205</t>
        </r>
      </text>
    </comment>
    <comment ref="H147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205</t>
        </r>
      </text>
    </comment>
    <comment ref="J147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205</t>
        </r>
      </text>
    </comment>
  </commentList>
</comments>
</file>

<file path=xl/comments2.xml><?xml version="1.0" encoding="utf-8"?>
<comments xmlns="http://schemas.openxmlformats.org/spreadsheetml/2006/main">
  <authors>
    <author>Sara Campbell</author>
  </authors>
  <commentList>
    <comment ref="E21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52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50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Late Charges Item 18. 1% per month minimum of $1/month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80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100, note 8</t>
        </r>
      </text>
    </comment>
  </commentList>
</comments>
</file>

<file path=xl/sharedStrings.xml><?xml version="1.0" encoding="utf-8"?>
<sst xmlns="http://schemas.openxmlformats.org/spreadsheetml/2006/main" count="1031" uniqueCount="504">
  <si>
    <t>Annual Revenue</t>
  </si>
  <si>
    <t>2 yd temp haul</t>
  </si>
  <si>
    <t>CANS WEEKLY X 1</t>
  </si>
  <si>
    <t>90 WEEKLY X 6</t>
  </si>
  <si>
    <t>90 WEEKLY X 3</t>
  </si>
  <si>
    <t>90 WEEKLY X 2</t>
  </si>
  <si>
    <t>90 WEEKLY X 1</t>
  </si>
  <si>
    <t>8 YD EOW</t>
  </si>
  <si>
    <t>8 YD CONTAINER WEEKLY X 5</t>
  </si>
  <si>
    <t>8 YD CONTAINER WEEKLY X 4</t>
  </si>
  <si>
    <t>8 YD CONTAINER WEEKLY X 3</t>
  </si>
  <si>
    <t>8 YD CONTAINER WEEKLY X 2</t>
  </si>
  <si>
    <t>8 YD CONTAINER WEEKLY X 1</t>
  </si>
  <si>
    <t>60 WEEKLY X 6</t>
  </si>
  <si>
    <t>60 WEEKLY X 4</t>
  </si>
  <si>
    <t>60 WEEKLY X 2</t>
  </si>
  <si>
    <t>60 WEEKLY X 1</t>
  </si>
  <si>
    <t>6 YD WEEKLY X 5</t>
  </si>
  <si>
    <t>6 YD WEEKLY X 4</t>
  </si>
  <si>
    <t>6 YD WEEKLY X 3</t>
  </si>
  <si>
    <t>6 YD WEEKLY X 2</t>
  </si>
  <si>
    <t>6 YD WEEKLY X 1</t>
  </si>
  <si>
    <t>6 YD EOW</t>
  </si>
  <si>
    <t>4 YD WEEKLY X 6</t>
  </si>
  <si>
    <t>4 YD WEEKLY X 5</t>
  </si>
  <si>
    <t>4 YD WEEKLY X 4</t>
  </si>
  <si>
    <t>4 YD WEEKLY X 3</t>
  </si>
  <si>
    <t>4 YD WEEKLY X 2</t>
  </si>
  <si>
    <t>4 YD WEEKLY X 1</t>
  </si>
  <si>
    <t>4 YD EOW</t>
  </si>
  <si>
    <t>4 YD COMPACTOR WEEKLY X 1</t>
  </si>
  <si>
    <t>3 YD WEEKLY X 5</t>
  </si>
  <si>
    <t>3 YD WEEKLY X 3</t>
  </si>
  <si>
    <t>3 YD WEEKLY X 2</t>
  </si>
  <si>
    <t>3 YD WEEKLY X 1</t>
  </si>
  <si>
    <t>3 YD EOW</t>
  </si>
  <si>
    <t>2 YD WEEKLY X 6</t>
  </si>
  <si>
    <t>2 YD WEEKLY X 5</t>
  </si>
  <si>
    <t>2 YD WEEKLY X 4</t>
  </si>
  <si>
    <t>2 YD WEEKLY X 3</t>
  </si>
  <si>
    <t>2 YD WEEKLY X 2</t>
  </si>
  <si>
    <t>2 YD WEEKLY X 1</t>
  </si>
  <si>
    <t>2 YD EOW</t>
  </si>
  <si>
    <t>2 YD  COMPACTOR WEEKLY X 1</t>
  </si>
  <si>
    <t>1.5 YD WEEKLY X 4</t>
  </si>
  <si>
    <t>1.5 YD WEEKLY X 3</t>
  </si>
  <si>
    <t>1.5 YD WEEKLY X 2</t>
  </si>
  <si>
    <t>1.5 YD WEEKLY X 1</t>
  </si>
  <si>
    <t>1.5 YD EOW</t>
  </si>
  <si>
    <t>1 YD WEEKLY X 4</t>
  </si>
  <si>
    <t>1 YD WEEKLY X 3</t>
  </si>
  <si>
    <t>1 YD WEEKLY X 2</t>
  </si>
  <si>
    <t>1 YD WEEKLY X 1</t>
  </si>
  <si>
    <t>1 YD EOW</t>
  </si>
  <si>
    <t>Service Level</t>
  </si>
  <si>
    <t>Extra Can</t>
  </si>
  <si>
    <t>MINI WEEKLY</t>
  </si>
  <si>
    <t>MINI MONTHLY</t>
  </si>
  <si>
    <t>MINI EOW</t>
  </si>
  <si>
    <t>90 WEEKLY</t>
  </si>
  <si>
    <t>90 MONTHLY</t>
  </si>
  <si>
    <t>90 EOW</t>
  </si>
  <si>
    <t>60 WEEKLY</t>
  </si>
  <si>
    <t>60 MONTHLY</t>
  </si>
  <si>
    <t>60 EOW</t>
  </si>
  <si>
    <t>32 WEEKLY</t>
  </si>
  <si>
    <t>32 MONTHLY</t>
  </si>
  <si>
    <t>32 EOW</t>
  </si>
  <si>
    <t>Rate</t>
  </si>
  <si>
    <t>Sanitary Service Company, Inc.  (SSC)</t>
  </si>
  <si>
    <t>CORE CODE</t>
  </si>
  <si>
    <t>SR-RSV011</t>
  </si>
  <si>
    <t>SR-RSV012</t>
  </si>
  <si>
    <t>SR-RSV022</t>
  </si>
  <si>
    <t>SR-RSV052</t>
  </si>
  <si>
    <t>SR-RSV021</t>
  </si>
  <si>
    <t>SR-RSV051</t>
  </si>
  <si>
    <t>SR-RSV023</t>
  </si>
  <si>
    <t>SR-RSV054</t>
  </si>
  <si>
    <t>SR-RSV013</t>
  </si>
  <si>
    <t>SR-RSV014</t>
  </si>
  <si>
    <t>SR-RSV053</t>
  </si>
  <si>
    <t>SR-RSV024</t>
  </si>
  <si>
    <t>SC-CS010EX1</t>
  </si>
  <si>
    <t>SC-CS0100X1</t>
  </si>
  <si>
    <t>SC-CS0100X2</t>
  </si>
  <si>
    <t>SC-CS0100X3</t>
  </si>
  <si>
    <t>SC-CS0100X4</t>
  </si>
  <si>
    <t>SC-CS0100X5</t>
  </si>
  <si>
    <t>SC-CS0100X6</t>
  </si>
  <si>
    <t>SC-CS015EX1</t>
  </si>
  <si>
    <t>SC-CS0150X1</t>
  </si>
  <si>
    <t>SC-CS0150X2</t>
  </si>
  <si>
    <t>SC-CS0150X3</t>
  </si>
  <si>
    <t>SC-CS0150X4</t>
  </si>
  <si>
    <t>1 YD WEEKLY X 5</t>
  </si>
  <si>
    <t>1 YD WEEKLY X 6</t>
  </si>
  <si>
    <t>1.5 YD WEEKLY X 5</t>
  </si>
  <si>
    <t>1.5 YD WEEKLY X 6</t>
  </si>
  <si>
    <t>SC-CS0150X5</t>
  </si>
  <si>
    <t>SC-CS0150X6</t>
  </si>
  <si>
    <t>1.5YD SPECIAL</t>
  </si>
  <si>
    <t>1.5YD TEMP HAUL</t>
  </si>
  <si>
    <t>SC-CS020EX1</t>
  </si>
  <si>
    <t>SC-CS0200X1</t>
  </si>
  <si>
    <t>SC-CS0200X2</t>
  </si>
  <si>
    <t>SC-CS0200X3</t>
  </si>
  <si>
    <t>SC-CS0200X4</t>
  </si>
  <si>
    <t>SC-CS0200X5</t>
  </si>
  <si>
    <t>SC-CS0200X6</t>
  </si>
  <si>
    <t>2YD SPECIAL</t>
  </si>
  <si>
    <t>2YD TEMP HAUL</t>
  </si>
  <si>
    <t>3YD SPECIAL</t>
  </si>
  <si>
    <t>3YD TEMP HAUL</t>
  </si>
  <si>
    <t>3 YD WEEKLY X 4</t>
  </si>
  <si>
    <t>3 YD WEEKLY X 6</t>
  </si>
  <si>
    <t>SC-CS0300X1</t>
  </si>
  <si>
    <t>SC-CS0300X2</t>
  </si>
  <si>
    <t>SC-CS0300X3</t>
  </si>
  <si>
    <t>SC-CS0300X4</t>
  </si>
  <si>
    <t>SC-CS0300X5</t>
  </si>
  <si>
    <t>SC-CS0300X6</t>
  </si>
  <si>
    <t>SC-CS030EX1</t>
  </si>
  <si>
    <t>3 YD COMPACTOR WEEKLY X 1</t>
  </si>
  <si>
    <t>SC-CS0330X1</t>
  </si>
  <si>
    <t>EXTRA</t>
  </si>
  <si>
    <t>SC-CS0440X1</t>
  </si>
  <si>
    <t>SC-CS040EX1</t>
  </si>
  <si>
    <t>SC-CS0400X1</t>
  </si>
  <si>
    <t>SC-CS0400X2</t>
  </si>
  <si>
    <t>SC-CS0400X3</t>
  </si>
  <si>
    <t>SC-CS0400X4</t>
  </si>
  <si>
    <t>SC-CS0400X5</t>
  </si>
  <si>
    <t>SC-CS0400X6</t>
  </si>
  <si>
    <t>SC-CS060EX1</t>
  </si>
  <si>
    <t>6 YD WEEKLY X 6</t>
  </si>
  <si>
    <t>SC-CS0600X1</t>
  </si>
  <si>
    <t>SC-CS0600X2</t>
  </si>
  <si>
    <t>SC-CS0600X3</t>
  </si>
  <si>
    <t>SC-CS0600X4</t>
  </si>
  <si>
    <t>SC-CS0600X5</t>
  </si>
  <si>
    <t>SC-CS0600X6</t>
  </si>
  <si>
    <t>60 WEEKLY X 3</t>
  </si>
  <si>
    <t>60 WEEKLY X 5</t>
  </si>
  <si>
    <t>SC-CS0060X1</t>
  </si>
  <si>
    <t>SC-CS0060X2</t>
  </si>
  <si>
    <t>SC-CS0060X3</t>
  </si>
  <si>
    <t>SC-CS0060X4</t>
  </si>
  <si>
    <t>SC-CS0060X5</t>
  </si>
  <si>
    <t>SC-CS0060X6</t>
  </si>
  <si>
    <t>SC-CS0800X1</t>
  </si>
  <si>
    <t>SC-CS0800X2</t>
  </si>
  <si>
    <t>SC-CS0800X3</t>
  </si>
  <si>
    <t>SC-CS0800X4</t>
  </si>
  <si>
    <t>SC-CS0800X5</t>
  </si>
  <si>
    <t>SC-CS0800X6</t>
  </si>
  <si>
    <t>8 YD CONTAINER WEEKLY X 6</t>
  </si>
  <si>
    <t>SC-CS080EX1</t>
  </si>
  <si>
    <t>90 WEEKLY X 4</t>
  </si>
  <si>
    <t>90 WEEKLY X 5</t>
  </si>
  <si>
    <t>SC-CS0090X1</t>
  </si>
  <si>
    <t>SC-CS0090X2</t>
  </si>
  <si>
    <t>SC-CS0090X3</t>
  </si>
  <si>
    <t>SC-CS0090X4</t>
  </si>
  <si>
    <t>SC-CS0090X5</t>
  </si>
  <si>
    <t>SC-CS0090X6</t>
  </si>
  <si>
    <t>SC-CS0025X1</t>
  </si>
  <si>
    <t>4YD SPECIAL</t>
  </si>
  <si>
    <t>4YD TEMP HAUL</t>
  </si>
  <si>
    <t xml:space="preserve">6YD SPECIAL </t>
  </si>
  <si>
    <t>6YD TEMP HAUL</t>
  </si>
  <si>
    <t>8YD TEMP HAUL</t>
  </si>
  <si>
    <t>8YD SPECIAL</t>
  </si>
  <si>
    <t>CANS WEEKLY X 4</t>
  </si>
  <si>
    <t>SC-CS0025X4</t>
  </si>
  <si>
    <t>SC-CS0660X1</t>
  </si>
  <si>
    <t>2 YD  COMPACTOR WEEKLY X 2</t>
  </si>
  <si>
    <t>SC-CS0220X2</t>
  </si>
  <si>
    <t>SC-CS0220X1</t>
  </si>
  <si>
    <t>CANS WEEKLY X 2</t>
  </si>
  <si>
    <t>CANS WEEKLY X 3</t>
  </si>
  <si>
    <t>6 YD COMPACTOR WEEKLY X 1</t>
  </si>
  <si>
    <t>GRAND TOTAL</t>
  </si>
  <si>
    <t>RESIDENTIAL (RDS)</t>
  </si>
  <si>
    <t>Residential Garbage</t>
  </si>
  <si>
    <t>Commercial Collection</t>
  </si>
  <si>
    <t>Drop Box / Compactor Collection</t>
  </si>
  <si>
    <t>Yard Waste/Organics Collection</t>
  </si>
  <si>
    <t>Customer Type</t>
  </si>
  <si>
    <t>SR-FDPL</t>
  </si>
  <si>
    <t>RESIDENTIAL (Foodwaste)</t>
  </si>
  <si>
    <t>SR-Food Plus Service</t>
  </si>
  <si>
    <t>Commercial Garbage</t>
  </si>
  <si>
    <t>G-14</t>
  </si>
  <si>
    <t>1st pickup</t>
  </si>
  <si>
    <t>Add Pick</t>
  </si>
  <si>
    <t>Restart Fee</t>
  </si>
  <si>
    <t>Restart</t>
  </si>
  <si>
    <t>10YD_ADD_HAUL</t>
  </si>
  <si>
    <t>10YD_BRINGIN</t>
  </si>
  <si>
    <t>10YD_HAUL</t>
  </si>
  <si>
    <t>10YD_T_BRINGIN</t>
  </si>
  <si>
    <t>10YD_T_HAUL</t>
  </si>
  <si>
    <t>15YD_ADD_HAUL</t>
  </si>
  <si>
    <t>15YD_BRINGIN</t>
  </si>
  <si>
    <t>15YD_BRINGIN_ADD</t>
  </si>
  <si>
    <t>15YD_COMPACTOR</t>
  </si>
  <si>
    <t>15YD_HAUL</t>
  </si>
  <si>
    <t>15YD_T_BRINGIN</t>
  </si>
  <si>
    <t>15YD_T_HAUL</t>
  </si>
  <si>
    <t>20YD_ADD_HAUL</t>
  </si>
  <si>
    <t>20YD_BRINGIN</t>
  </si>
  <si>
    <t>20YD_BRINGIN_ADD</t>
  </si>
  <si>
    <t>20YD_COMPACT_DUMP</t>
  </si>
  <si>
    <t>20YD_HAUL</t>
  </si>
  <si>
    <t>20YD_T_BRINGIN</t>
  </si>
  <si>
    <t>20YD_T_HAUL</t>
  </si>
  <si>
    <t>25YD_ADD_HAUL</t>
  </si>
  <si>
    <t>25YD_BRINGIN</t>
  </si>
  <si>
    <t>25YD_COMP_DUMP</t>
  </si>
  <si>
    <t>25YD_HAUL</t>
  </si>
  <si>
    <t>25YD_T_BRINGIN</t>
  </si>
  <si>
    <t>25YD_T_HAUL</t>
  </si>
  <si>
    <t>30YD_ADD_HAUL</t>
  </si>
  <si>
    <t>30YD_BRINGIN</t>
  </si>
  <si>
    <t>30YD_BRINGIN_ADD</t>
  </si>
  <si>
    <t>30YD_COMP_DUMP</t>
  </si>
  <si>
    <t>30YD_HAUL</t>
  </si>
  <si>
    <t>30YD_T_BRINGIN</t>
  </si>
  <si>
    <t>30YD_T_HAUL</t>
  </si>
  <si>
    <t>35YD_ADD_HAUL</t>
  </si>
  <si>
    <t>35YD_BRINGIN</t>
  </si>
  <si>
    <t>35YD_COMP_DUMP</t>
  </si>
  <si>
    <t>35YD_HAUL</t>
  </si>
  <si>
    <t>35YD_T_BRINGIN</t>
  </si>
  <si>
    <t>35YD_T_HAUL</t>
  </si>
  <si>
    <t>40YD_ADD_HAUL</t>
  </si>
  <si>
    <t>40YD_BRINGIN</t>
  </si>
  <si>
    <t>40YD_BRINGIN_ADD</t>
  </si>
  <si>
    <t>40YD_COMP_DUMP</t>
  </si>
  <si>
    <t>40YD_COMPACT</t>
  </si>
  <si>
    <t>40YD_HAUL</t>
  </si>
  <si>
    <t>40YD_T_BRINGIN</t>
  </si>
  <si>
    <t>40YD_T_HAUL</t>
  </si>
  <si>
    <t>47YD_T_HAUL</t>
  </si>
  <si>
    <t>REHOOK_WASTE</t>
  </si>
  <si>
    <t>10YD ADDITIONAL HAUL</t>
  </si>
  <si>
    <t>10YD BRING-IN</t>
  </si>
  <si>
    <t>10YD HAUL</t>
  </si>
  <si>
    <t>10YD TEMP BRING-IN</t>
  </si>
  <si>
    <t>10YD TEMP HAUL</t>
  </si>
  <si>
    <t>15YD ADDITIONAL HAUL</t>
  </si>
  <si>
    <t>15YD BRING-IN</t>
  </si>
  <si>
    <t>15YD BRING-IN ADD</t>
  </si>
  <si>
    <t>15YD COMPACTOR</t>
  </si>
  <si>
    <t>15YD  HAUL</t>
  </si>
  <si>
    <t>15YD TEMP DROP BOX BRING-IN</t>
  </si>
  <si>
    <t>15YD TEMP HAUL</t>
  </si>
  <si>
    <t>20YD ADDITIONAL HAUL</t>
  </si>
  <si>
    <t>20YD BRING-IN</t>
  </si>
  <si>
    <t>20YD BRING-IN ADD</t>
  </si>
  <si>
    <t>20YD COMPACTOR HAUL</t>
  </si>
  <si>
    <t>20YD HAUL</t>
  </si>
  <si>
    <t>20YD TEMP BRING-IN</t>
  </si>
  <si>
    <t>20YD TEMP HAUL</t>
  </si>
  <si>
    <t>25YD ADDITIONAL HAUL</t>
  </si>
  <si>
    <t>25YD BRING-IN</t>
  </si>
  <si>
    <t>25YD COMPACTOR HAUL</t>
  </si>
  <si>
    <t>25YD HAUL</t>
  </si>
  <si>
    <t>25YD TEMP BRING-IN</t>
  </si>
  <si>
    <t>25YD TEMP HAUL</t>
  </si>
  <si>
    <t>30YD ADDITIONAL HAUL</t>
  </si>
  <si>
    <t>30YD BRING-IN</t>
  </si>
  <si>
    <t>30YD BRING-IN ADD</t>
  </si>
  <si>
    <t>30YD COMPACTOR HAUL</t>
  </si>
  <si>
    <t>30YD HAUL</t>
  </si>
  <si>
    <t>30YD TEMP BRING-IN</t>
  </si>
  <si>
    <t>30YD TEMP HAUL</t>
  </si>
  <si>
    <t>35YD ADDITIONAL HAUL</t>
  </si>
  <si>
    <t>35YD BRING-IN</t>
  </si>
  <si>
    <t>35YD COMP DUMP</t>
  </si>
  <si>
    <t>35YD HAUL</t>
  </si>
  <si>
    <t>35YD TEMP BRING-IN</t>
  </si>
  <si>
    <t>35YD TEMP HAUL</t>
  </si>
  <si>
    <t>40YD ADDITIONAL HAUL</t>
  </si>
  <si>
    <t>40YD BRING-IN</t>
  </si>
  <si>
    <t>40YD BRING-IN ADD</t>
  </si>
  <si>
    <t>40YD COMPACTOR HAUL</t>
  </si>
  <si>
    <t>40YD COMPACTOR</t>
  </si>
  <si>
    <t>40YD HAUL</t>
  </si>
  <si>
    <t>40YD TEMP BRING-IN</t>
  </si>
  <si>
    <t>40YD TEMP HAUL</t>
  </si>
  <si>
    <t>47YD TEMP HAUL</t>
  </si>
  <si>
    <t>REHOOK</t>
  </si>
  <si>
    <t>20YD_T_DELIVER</t>
  </si>
  <si>
    <t>40YD_T_DELIVER</t>
  </si>
  <si>
    <t>CONTAINER/STEAM</t>
  </si>
  <si>
    <t>MLG_WASTE</t>
  </si>
  <si>
    <t>OT</t>
  </si>
  <si>
    <t>RESPOT</t>
  </si>
  <si>
    <t>TIME_WASTE</t>
  </si>
  <si>
    <t>Drop Box</t>
  </si>
  <si>
    <t>SC-CSROLLX1</t>
  </si>
  <si>
    <t>SC-CSROLLX2</t>
  </si>
  <si>
    <t>SC-CSROLLX3</t>
  </si>
  <si>
    <t>SC-CSROLLX4</t>
  </si>
  <si>
    <t>SC-CSROLLX5</t>
  </si>
  <si>
    <t>SC-CSROLLX6</t>
  </si>
  <si>
    <t>SC-CSROLLXEOW</t>
  </si>
  <si>
    <t>SC-CSROLLXOAM</t>
  </si>
  <si>
    <t>SC-CS0050X1</t>
  </si>
  <si>
    <t>SC-CS0050X2</t>
  </si>
  <si>
    <t>SC-CS0050X3</t>
  </si>
  <si>
    <t>SC-CS0050XEOW</t>
  </si>
  <si>
    <t>Lock Charge EOW</t>
  </si>
  <si>
    <t>SC-CS0055X1</t>
  </si>
  <si>
    <t>SC-CS0055X2</t>
  </si>
  <si>
    <t>SC-CS0055X3</t>
  </si>
  <si>
    <t>SC-CS0055X4</t>
  </si>
  <si>
    <t>SC-CS0055X5</t>
  </si>
  <si>
    <t>SC-CS0055X6</t>
  </si>
  <si>
    <t>SC-CS0055XEOW</t>
  </si>
  <si>
    <t>SC-CS0057X1</t>
  </si>
  <si>
    <t>SC-CS0057X2</t>
  </si>
  <si>
    <t>SC-CS0061X1</t>
  </si>
  <si>
    <t>SC-CS0061X2</t>
  </si>
  <si>
    <t>SC-CS0091X1</t>
  </si>
  <si>
    <t>SC-CS0091X3</t>
  </si>
  <si>
    <t>SC-CS0091X2</t>
  </si>
  <si>
    <t>1 YD DAILY RENT</t>
  </si>
  <si>
    <t>1 YD DELIVERY</t>
  </si>
  <si>
    <t>1 YD SPECIAL PICKUP</t>
  </si>
  <si>
    <t>1 YD TEMP HAUL</t>
  </si>
  <si>
    <t>COMMERCIAL</t>
  </si>
  <si>
    <t>1.5 YD COMPACTOR WEEKLY X 1</t>
  </si>
  <si>
    <t>1.5 YD COMPACTOR X 1</t>
  </si>
  <si>
    <t>1.5 YD DELIVERY</t>
  </si>
  <si>
    <t>1.5YD DELIVERY</t>
  </si>
  <si>
    <t>1.5 YD SPECIAL</t>
  </si>
  <si>
    <t>1.5 YD TEMP DAILY RENT</t>
  </si>
  <si>
    <t>1.5YD RENT</t>
  </si>
  <si>
    <t>1.5 YD TEMP HAUL</t>
  </si>
  <si>
    <t>2 YD COMPACT TEMP HAUL</t>
  </si>
  <si>
    <t>2YD TEMP COMPACT HAUL</t>
  </si>
  <si>
    <t>2 YD DELIVERY</t>
  </si>
  <si>
    <t>2YD DELIVERY</t>
  </si>
  <si>
    <t>2 YD TEMP DAILY RENT</t>
  </si>
  <si>
    <t>2YD RENT</t>
  </si>
  <si>
    <t>3 YD DELIVERY</t>
  </si>
  <si>
    <t>3YD DELIVERY</t>
  </si>
  <si>
    <t>3 YD TEMP DAILY RENT</t>
  </si>
  <si>
    <t>3YD RENT</t>
  </si>
  <si>
    <t>4 YD DAILY TEMP RENT</t>
  </si>
  <si>
    <t>4YD TEMP RENT</t>
  </si>
  <si>
    <t>4 YD DELIVERY</t>
  </si>
  <si>
    <t>4YD DELIVERY</t>
  </si>
  <si>
    <t>4 YD COMPACT TEMP HAUL</t>
  </si>
  <si>
    <t>4YD TEMP COMPACT HAUL</t>
  </si>
  <si>
    <t>6 YD COMPACT TEMP HAUL</t>
  </si>
  <si>
    <t>6YD TEMP COMPACT HAUL</t>
  </si>
  <si>
    <t>6 YD DAILY RENT</t>
  </si>
  <si>
    <t>6YD TEMP RENT</t>
  </si>
  <si>
    <t>6 YD DELIVERY</t>
  </si>
  <si>
    <t>6YD DELIVERY</t>
  </si>
  <si>
    <t>60 Packout x 2</t>
  </si>
  <si>
    <t>60 Packout x 1</t>
  </si>
  <si>
    <t>8 YD DAILY RENT</t>
  </si>
  <si>
    <t>8YD TEMP RENT</t>
  </si>
  <si>
    <t>8 YD DELIVERY</t>
  </si>
  <si>
    <t>8YD DELIVERY</t>
  </si>
  <si>
    <t>CAN SERVICE</t>
  </si>
  <si>
    <t>SC-0025</t>
  </si>
  <si>
    <t>EXTRA GARBAGE</t>
  </si>
  <si>
    <t>GATE CHARGE OAM</t>
  </si>
  <si>
    <t>SC-CS0055XOAM</t>
  </si>
  <si>
    <t>LOCK CHARGE X 5</t>
  </si>
  <si>
    <t>SC-CS0050X5</t>
  </si>
  <si>
    <t>SC-CS0050X4</t>
  </si>
  <si>
    <t>LOCK CHARGE X 4</t>
  </si>
  <si>
    <t>LOCK CHARGE X 1</t>
  </si>
  <si>
    <t>LOCK CHARGE X 2</t>
  </si>
  <si>
    <t>LOCK CHARGE X 3</t>
  </si>
  <si>
    <t>GATE CHARGE X 1</t>
  </si>
  <si>
    <t>GATE CHARGE X 2</t>
  </si>
  <si>
    <t>GATE CHARGE X 3</t>
  </si>
  <si>
    <t>GATE CHARGE X 4</t>
  </si>
  <si>
    <t>GATE CHARGE X 5</t>
  </si>
  <si>
    <t>GATE CHARGE X 6</t>
  </si>
  <si>
    <t>GATE CHARGE EOW</t>
  </si>
  <si>
    <t>LOCK FEE</t>
  </si>
  <si>
    <t>REHOOK WEEKLY X 1</t>
  </si>
  <si>
    <t>REHOOK WEEKLY X 2</t>
  </si>
  <si>
    <t>ROLLOUT EOW</t>
  </si>
  <si>
    <t>ROLLOUT OAM</t>
  </si>
  <si>
    <t>ROLLOUT WEEKLY X 1</t>
  </si>
  <si>
    <t>ROLLOUT WEEKLY X 2</t>
  </si>
  <si>
    <t>ROLLOUT WEEKLY X 3</t>
  </si>
  <si>
    <t>ROLLOUT WEEKLY X 4</t>
  </si>
  <si>
    <t>ROLLOUT WEEKLY X 5</t>
  </si>
  <si>
    <t>ROLLOUT WEEKLY X 6</t>
  </si>
  <si>
    <t>10YD TEMP DELIVERY</t>
  </si>
  <si>
    <t>10YD_T_DELIVER</t>
  </si>
  <si>
    <t>15YD TEMP DELIVERY</t>
  </si>
  <si>
    <t>15YD_T_DELIVER</t>
  </si>
  <si>
    <t>25YD TEMP DELIVERY</t>
  </si>
  <si>
    <t>25YD_T_DELIVER</t>
  </si>
  <si>
    <t>30YD PERM DELIVERY</t>
  </si>
  <si>
    <t>30YD_PERM_DELIVERY</t>
  </si>
  <si>
    <t>30YD TEMP DELIVERY</t>
  </si>
  <si>
    <t>30YD_T_DELIVER</t>
  </si>
  <si>
    <t>35YD TEMP DELIVERY</t>
  </si>
  <si>
    <t>35YD_T_DELIVER</t>
  </si>
  <si>
    <t>40YD TEMP DELIVERY</t>
  </si>
  <si>
    <t>20YD TEMP DELIVERY</t>
  </si>
  <si>
    <t>2 YD SPECIAL PICKUP</t>
  </si>
  <si>
    <t>3 YD SPECIAL PICKUP</t>
  </si>
  <si>
    <t>3 YD TEMP HAUL</t>
  </si>
  <si>
    <t>4 YD SPECIAL PICKUP</t>
  </si>
  <si>
    <t>4 YD TEMP HAUL</t>
  </si>
  <si>
    <t>6 YD SPECIAL PICKUP</t>
  </si>
  <si>
    <t>6 YD TEMP HAUL</t>
  </si>
  <si>
    <t>8 YD SPECIAL PICKUP</t>
  </si>
  <si>
    <t>8 YD TEMP HAUL</t>
  </si>
  <si>
    <t>90 PACKOUT WEEKLY X 1</t>
  </si>
  <si>
    <t>90 PACKOUT WEEKLY X 2</t>
  </si>
  <si>
    <t>90 PACKOUT WEEKLY X 3</t>
  </si>
  <si>
    <t>1 YD TEMP DAILY RENT</t>
  </si>
  <si>
    <t>1 YD SPECIAL</t>
  </si>
  <si>
    <t>COUNT IS TOTAL FOR YEAR</t>
  </si>
  <si>
    <t>OFF-DAY</t>
  </si>
  <si>
    <t>OFF DAY PICK UP</t>
  </si>
  <si>
    <t>PACKOUT</t>
  </si>
  <si>
    <t>REDELIVERY FEE</t>
  </si>
  <si>
    <t>RESTART</t>
  </si>
  <si>
    <t>RESTART FEE</t>
  </si>
  <si>
    <t>RETURNED TRIP</t>
  </si>
  <si>
    <t>RETURNED TRIP FEE</t>
  </si>
  <si>
    <t>TOTER STEAM CLEAN</t>
  </si>
  <si>
    <t>TIME</t>
  </si>
  <si>
    <t>ROLLOFF RENT</t>
  </si>
  <si>
    <t>DAILY RENT</t>
  </si>
  <si>
    <t>MILEAGE</t>
  </si>
  <si>
    <t>MINIMUM</t>
  </si>
  <si>
    <t>MINIMUM CHARGE</t>
  </si>
  <si>
    <t>OVERTIME</t>
  </si>
  <si>
    <t>SC-CS0025X2</t>
  </si>
  <si>
    <t>SC-CS0025X3</t>
  </si>
  <si>
    <t>NSF CHECK</t>
  </si>
  <si>
    <t>FIN</t>
  </si>
  <si>
    <t>FINANCE CHARGE</t>
  </si>
  <si>
    <t>ALL WUTC</t>
  </si>
  <si>
    <t>Customer Count during 4/1/19-3/31/20</t>
  </si>
  <si>
    <r>
      <t xml:space="preserve">Customer Count AVGERAGE </t>
    </r>
    <r>
      <rPr>
        <b/>
        <u/>
        <sz val="10"/>
        <rFont val="Arial"/>
        <family val="2"/>
      </rPr>
      <t>PER MONTH</t>
    </r>
    <r>
      <rPr>
        <b/>
        <sz val="10"/>
        <rFont val="Arial"/>
        <family val="2"/>
      </rPr>
      <t xml:space="preserve"> at 3/31/20</t>
    </r>
  </si>
  <si>
    <t>DRIVE IN</t>
  </si>
  <si>
    <t>DRIVE-IN</t>
  </si>
  <si>
    <t>IN-LIEU PICKUP</t>
  </si>
  <si>
    <t>B&amp;O Tax Increase</t>
  </si>
  <si>
    <t>PROPOSED RATES</t>
  </si>
  <si>
    <t>check</t>
  </si>
  <si>
    <t>Revenue Increase</t>
  </si>
  <si>
    <t>Customer Count at 03/31/20</t>
  </si>
  <si>
    <t>Old rates prior to disposal increase
Add Pick</t>
  </si>
  <si>
    <t>Old rates prior to disposal increase
1st Pickup</t>
  </si>
  <si>
    <t>Update with Disposal 
fee filing rates</t>
  </si>
  <si>
    <t>Page</t>
  </si>
  <si>
    <t>Item</t>
  </si>
  <si>
    <t>Description</t>
  </si>
  <si>
    <t>Current Rate</t>
  </si>
  <si>
    <t>Redelivery Fees - Containers/Drop Boxes</t>
  </si>
  <si>
    <t>Drive-ins &gt;250' - Residential</t>
  </si>
  <si>
    <t>Residential 60 gallon toter extra</t>
  </si>
  <si>
    <t>Residential 90 gallon toter extra</t>
  </si>
  <si>
    <t>Residential on-call extra pickup</t>
  </si>
  <si>
    <t>Yardwaste - Overweight toters</t>
  </si>
  <si>
    <t>Yardwaste - Extras</t>
  </si>
  <si>
    <t>Litter Receptacles</t>
  </si>
  <si>
    <t>Rate per Hour - Truck and Driver - Single axle</t>
  </si>
  <si>
    <t>Rate per Hour - Truck and Driver - Tandem RD axle</t>
  </si>
  <si>
    <t>Rate per Hour - Extra person - Single axle</t>
  </si>
  <si>
    <t>Rate per Hour -Extra person - Tandem RD axle</t>
  </si>
  <si>
    <t>27&amp; 38</t>
  </si>
  <si>
    <t>105 &amp; 240</t>
  </si>
  <si>
    <t>Amount of Change</t>
  </si>
  <si>
    <t>Miscellaneous items that are not listed on individual tabs</t>
  </si>
  <si>
    <t>Residential Yardwaste</t>
  </si>
  <si>
    <t>Summary of B&amp;O Tax Increase</t>
  </si>
  <si>
    <t>Unlatch/Unlock charges</t>
  </si>
  <si>
    <t>Residential Recycling Collection</t>
  </si>
  <si>
    <t>SR-RSV025</t>
  </si>
  <si>
    <t>RECYCLE EOW</t>
  </si>
  <si>
    <t>COMMODITY CHARGE</t>
  </si>
  <si>
    <t>RESIDENTIAL (Recycling)</t>
  </si>
  <si>
    <t>RECYCLE  CHARGE</t>
  </si>
  <si>
    <t>Customer Count during as of 3/31/20</t>
  </si>
  <si>
    <t>Residential Recycling Price Out</t>
  </si>
  <si>
    <t>Revenue per customer price out 4/1/19 to 3/31/20</t>
  </si>
  <si>
    <t>B&amp;O Tax Increase per customer price out 4/1/19 to 3/31/20</t>
  </si>
  <si>
    <t>CONTAINER/STEAM - pu &amp; delivery</t>
  </si>
  <si>
    <t>Steam Clean - Drop Boxes</t>
  </si>
  <si>
    <t>Steam Clean - Redelivery - Drop box</t>
  </si>
  <si>
    <t>Steam Clean - Redelivery - Container</t>
  </si>
  <si>
    <t>Difference is rental items are not included in increase and items that less than $.01 in rate change</t>
  </si>
  <si>
    <t>24&amp;35</t>
  </si>
  <si>
    <t>100&amp;207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</si>
</sst>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* #,##0.0000_);_(* \(#,##0.00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u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7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1" fontId="6" fillId="2" borderId="0">
      <alignment horizontal="left"/>
    </xf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>
      <alignment vertical="top"/>
    </xf>
  </cellStyleXfs>
  <cellXfs count="156">
    <xf numFmtId="0" fontId="0" fillId="0" borderId="0" xfId="0"/>
    <xf numFmtId="0" fontId="8" fillId="0" borderId="0" xfId="0" applyFont="1"/>
    <xf numFmtId="10" fontId="8" fillId="0" borderId="0" xfId="0" applyNumberFormat="1" applyFont="1"/>
    <xf numFmtId="0" fontId="8" fillId="0" borderId="0" xfId="0" applyFont="1" applyFill="1"/>
    <xf numFmtId="43" fontId="8" fillId="0" borderId="0" xfId="0" applyNumberFormat="1" applyFont="1"/>
    <xf numFmtId="0" fontId="7" fillId="0" borderId="0" xfId="0" applyFont="1"/>
    <xf numFmtId="164" fontId="8" fillId="0" borderId="0" xfId="1" applyNumberFormat="1" applyFont="1"/>
    <xf numFmtId="0" fontId="4" fillId="0" borderId="0" xfId="8" applyFont="1">
      <alignment vertical="top"/>
    </xf>
    <xf numFmtId="0" fontId="4" fillId="0" borderId="0" xfId="8" applyFont="1" applyBorder="1">
      <alignment vertical="top"/>
    </xf>
    <xf numFmtId="44" fontId="4" fillId="0" borderId="0" xfId="7" applyFont="1" applyBorder="1" applyAlignment="1">
      <alignment vertical="top"/>
    </xf>
    <xf numFmtId="3" fontId="5" fillId="0" borderId="0" xfId="8" applyNumberFormat="1" applyFont="1" applyBorder="1">
      <alignment vertical="top"/>
    </xf>
    <xf numFmtId="43" fontId="4" fillId="0" borderId="0" xfId="8" applyNumberFormat="1" applyFont="1" applyBorder="1">
      <alignment vertical="top"/>
    </xf>
    <xf numFmtId="43" fontId="8" fillId="0" borderId="0" xfId="1" applyFont="1"/>
    <xf numFmtId="164" fontId="4" fillId="0" borderId="0" xfId="1" applyNumberFormat="1" applyFont="1" applyFill="1" applyBorder="1" applyAlignment="1">
      <alignment vertical="top"/>
    </xf>
    <xf numFmtId="43" fontId="4" fillId="0" borderId="0" xfId="8" applyNumberFormat="1" applyFont="1" applyFill="1" applyBorder="1">
      <alignment vertical="top"/>
    </xf>
    <xf numFmtId="0" fontId="4" fillId="0" borderId="0" xfId="8" applyFont="1" applyFill="1" applyBorder="1">
      <alignment vertical="top"/>
    </xf>
    <xf numFmtId="43" fontId="8" fillId="0" borderId="0" xfId="1" applyFont="1" applyFill="1"/>
    <xf numFmtId="43" fontId="8" fillId="0" borderId="0" xfId="0" applyNumberFormat="1" applyFont="1" applyFill="1"/>
    <xf numFmtId="164" fontId="8" fillId="0" borderId="0" xfId="1" applyNumberFormat="1" applyFont="1" applyFill="1"/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8" fillId="0" borderId="0" xfId="0" applyFont="1" applyAlignment="1">
      <alignment horizontal="left" wrapText="1"/>
    </xf>
    <xf numFmtId="0" fontId="2" fillId="0" borderId="0" xfId="0" applyFont="1" applyFill="1"/>
    <xf numFmtId="0" fontId="7" fillId="0" borderId="0" xfId="0" applyFont="1" applyFill="1" applyAlignment="1"/>
    <xf numFmtId="43" fontId="0" fillId="0" borderId="0" xfId="1" applyFont="1" applyFill="1" applyBorder="1"/>
    <xf numFmtId="0" fontId="0" fillId="0" borderId="0" xfId="0" applyFill="1" applyBorder="1"/>
    <xf numFmtId="0" fontId="8" fillId="0" borderId="0" xfId="0" applyFont="1" applyFill="1" applyBorder="1" applyAlignment="1">
      <alignment wrapText="1"/>
    </xf>
    <xf numFmtId="0" fontId="7" fillId="0" borderId="0" xfId="0" applyFont="1" applyFill="1"/>
    <xf numFmtId="164" fontId="4" fillId="0" borderId="0" xfId="1" applyNumberFormat="1" applyFont="1" applyFill="1" applyBorder="1" applyAlignment="1">
      <alignment horizontal="right" vertical="top"/>
    </xf>
    <xf numFmtId="164" fontId="10" fillId="0" borderId="0" xfId="1" applyNumberFormat="1" applyFont="1" applyFill="1" applyBorder="1" applyAlignment="1">
      <alignment horizontal="right" vertical="center"/>
    </xf>
    <xf numFmtId="43" fontId="0" fillId="0" borderId="0" xfId="1" applyFont="1"/>
    <xf numFmtId="0" fontId="13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164" fontId="8" fillId="0" borderId="3" xfId="1" applyNumberFormat="1" applyFont="1" applyBorder="1"/>
    <xf numFmtId="43" fontId="8" fillId="0" borderId="3" xfId="1" applyFont="1" applyBorder="1"/>
    <xf numFmtId="0" fontId="7" fillId="0" borderId="0" xfId="0" applyFont="1" applyFill="1" applyAlignment="1">
      <alignment horizontal="right"/>
    </xf>
    <xf numFmtId="43" fontId="0" fillId="0" borderId="0" xfId="1" applyFont="1" applyBorder="1"/>
    <xf numFmtId="0" fontId="2" fillId="0" borderId="1" xfId="0" applyFont="1" applyBorder="1" applyAlignment="1">
      <alignment horizontal="center" wrapText="1"/>
    </xf>
    <xf numFmtId="10" fontId="0" fillId="0" borderId="0" xfId="0" applyNumberFormat="1"/>
    <xf numFmtId="43" fontId="4" fillId="0" borderId="0" xfId="1" applyFont="1" applyFill="1" applyBorder="1" applyAlignment="1">
      <alignment vertical="top"/>
    </xf>
    <xf numFmtId="0" fontId="8" fillId="0" borderId="0" xfId="0" quotePrefix="1" applyFo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43" fontId="8" fillId="0" borderId="0" xfId="1" applyFont="1" applyFill="1" applyBorder="1"/>
    <xf numFmtId="43" fontId="0" fillId="0" borderId="1" xfId="1" applyFont="1" applyFill="1" applyBorder="1"/>
    <xf numFmtId="164" fontId="0" fillId="0" borderId="0" xfId="1" applyNumberFormat="1" applyFont="1"/>
    <xf numFmtId="43" fontId="7" fillId="0" borderId="0" xfId="1" applyFont="1" applyFill="1" applyBorder="1" applyAlignment="1">
      <alignment wrapText="1"/>
    </xf>
    <xf numFmtId="43" fontId="8" fillId="0" borderId="0" xfId="1" applyFont="1" applyAlignment="1">
      <alignment horizontal="right"/>
    </xf>
    <xf numFmtId="43" fontId="4" fillId="0" borderId="0" xfId="1" applyFont="1" applyBorder="1" applyAlignment="1">
      <alignment vertical="top"/>
    </xf>
    <xf numFmtId="43" fontId="0" fillId="0" borderId="4" xfId="0" applyNumberFormat="1" applyBorder="1"/>
    <xf numFmtId="164" fontId="8" fillId="0" borderId="0" xfId="0" applyNumberFormat="1" applyFont="1" applyFill="1"/>
    <xf numFmtId="0" fontId="4" fillId="0" borderId="0" xfId="8" applyFont="1" applyFill="1">
      <alignment vertical="top"/>
    </xf>
    <xf numFmtId="0" fontId="9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43" fontId="8" fillId="0" borderId="0" xfId="1" applyFont="1" applyAlignment="1">
      <alignment horizontal="left" wrapText="1"/>
    </xf>
    <xf numFmtId="43" fontId="4" fillId="0" borderId="0" xfId="1" applyFont="1" applyAlignment="1">
      <alignment vertical="top"/>
    </xf>
    <xf numFmtId="164" fontId="7" fillId="0" borderId="0" xfId="1" applyNumberFormat="1" applyFont="1" applyFill="1"/>
    <xf numFmtId="164" fontId="5" fillId="0" borderId="0" xfId="1" applyNumberFormat="1" applyFont="1" applyBorder="1" applyAlignment="1">
      <alignment vertical="top"/>
    </xf>
    <xf numFmtId="0" fontId="18" fillId="0" borderId="0" xfId="0" applyFont="1" applyFill="1"/>
    <xf numFmtId="43" fontId="0" fillId="0" borderId="0" xfId="1" applyFont="1" applyFill="1"/>
    <xf numFmtId="164" fontId="0" fillId="0" borderId="0" xfId="1" applyNumberFormat="1" applyFont="1" applyFill="1"/>
    <xf numFmtId="43" fontId="0" fillId="0" borderId="0" xfId="1" applyFont="1" applyFill="1" applyAlignment="1">
      <alignment vertical="top"/>
    </xf>
    <xf numFmtId="0" fontId="18" fillId="0" borderId="0" xfId="0" applyFont="1"/>
    <xf numFmtId="0" fontId="18" fillId="0" borderId="0" xfId="0" applyFont="1" applyFill="1" applyBorder="1" applyAlignment="1">
      <alignment horizontal="left"/>
    </xf>
    <xf numFmtId="164" fontId="0" fillId="0" borderId="0" xfId="1" applyNumberFormat="1" applyFont="1" applyFill="1" applyAlignment="1">
      <alignment vertical="top"/>
    </xf>
    <xf numFmtId="0" fontId="2" fillId="0" borderId="1" xfId="0" applyFont="1" applyBorder="1"/>
    <xf numFmtId="0" fontId="17" fillId="0" borderId="0" xfId="0" applyFont="1" applyFill="1"/>
    <xf numFmtId="0" fontId="5" fillId="0" borderId="0" xfId="8" applyFont="1" applyFill="1" applyBorder="1" applyAlignment="1">
      <alignment horizontal="center" vertical="top"/>
    </xf>
    <xf numFmtId="164" fontId="4" fillId="0" borderId="0" xfId="1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left"/>
    </xf>
    <xf numFmtId="0" fontId="15" fillId="0" borderId="0" xfId="0" applyFont="1" applyFill="1" applyBorder="1"/>
    <xf numFmtId="165" fontId="0" fillId="0" borderId="0" xfId="0" applyNumberFormat="1"/>
    <xf numFmtId="165" fontId="0" fillId="4" borderId="0" xfId="0" applyNumberFormat="1" applyFill="1" applyAlignment="1">
      <alignment horizontal="center"/>
    </xf>
    <xf numFmtId="43" fontId="0" fillId="0" borderId="1" xfId="1" applyFont="1" applyBorder="1"/>
    <xf numFmtId="43" fontId="21" fillId="0" borderId="1" xfId="1" applyFont="1" applyBorder="1"/>
    <xf numFmtId="43" fontId="8" fillId="4" borderId="0" xfId="1" applyFont="1" applyFill="1"/>
    <xf numFmtId="0" fontId="8" fillId="4" borderId="0" xfId="0" applyFont="1" applyFill="1"/>
    <xf numFmtId="10" fontId="8" fillId="4" borderId="0" xfId="0" applyNumberFormat="1" applyFont="1" applyFill="1"/>
    <xf numFmtId="43" fontId="8" fillId="4" borderId="0" xfId="1" applyFont="1" applyFill="1" applyAlignment="1">
      <alignment horizontal="right"/>
    </xf>
    <xf numFmtId="43" fontId="0" fillId="0" borderId="0" xfId="0" applyNumberFormat="1"/>
    <xf numFmtId="10" fontId="5" fillId="4" borderId="2" xfId="8" applyNumberFormat="1" applyFont="1" applyFill="1" applyBorder="1" applyAlignment="1">
      <alignment horizontal="center" vertical="center" wrapText="1"/>
    </xf>
    <xf numFmtId="43" fontId="0" fillId="4" borderId="0" xfId="1" applyFont="1" applyFill="1"/>
    <xf numFmtId="164" fontId="8" fillId="0" borderId="3" xfId="1" applyNumberFormat="1" applyFont="1" applyFill="1" applyBorder="1"/>
    <xf numFmtId="164" fontId="5" fillId="0" borderId="0" xfId="1" applyNumberFormat="1" applyFont="1" applyFill="1" applyBorder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6" borderId="0" xfId="0" applyFill="1"/>
    <xf numFmtId="43" fontId="0" fillId="6" borderId="0" xfId="1" applyFont="1" applyFill="1"/>
    <xf numFmtId="43" fontId="0" fillId="0" borderId="0" xfId="1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/>
    <xf numFmtId="0" fontId="5" fillId="3" borderId="2" xfId="8" applyFont="1" applyFill="1" applyBorder="1" applyAlignment="1">
      <alignment horizontal="center"/>
    </xf>
    <xf numFmtId="0" fontId="5" fillId="3" borderId="2" xfId="8" applyFont="1" applyFill="1" applyBorder="1" applyAlignment="1">
      <alignment horizontal="center" wrapText="1"/>
    </xf>
    <xf numFmtId="43" fontId="5" fillId="5" borderId="2" xfId="1" applyNumberFormat="1" applyFont="1" applyFill="1" applyBorder="1" applyAlignment="1">
      <alignment horizontal="center" wrapText="1"/>
    </xf>
    <xf numFmtId="43" fontId="5" fillId="3" borderId="2" xfId="1" applyFont="1" applyFill="1" applyBorder="1" applyAlignment="1">
      <alignment horizontal="center" wrapText="1"/>
    </xf>
    <xf numFmtId="0" fontId="8" fillId="0" borderId="0" xfId="0" applyFont="1" applyAlignment="1"/>
    <xf numFmtId="43" fontId="5" fillId="3" borderId="2" xfId="8" applyNumberFormat="1" applyFont="1" applyFill="1" applyBorder="1" applyAlignment="1">
      <alignment horizontal="center" wrapText="1"/>
    </xf>
    <xf numFmtId="43" fontId="5" fillId="3" borderId="2" xfId="8" applyNumberFormat="1" applyFont="1" applyFill="1" applyBorder="1" applyAlignment="1">
      <alignment wrapText="1"/>
    </xf>
    <xf numFmtId="0" fontId="5" fillId="0" borderId="2" xfId="8" applyFont="1" applyFill="1" applyBorder="1" applyAlignment="1">
      <alignment horizontal="center"/>
    </xf>
    <xf numFmtId="164" fontId="5" fillId="3" borderId="2" xfId="1" applyNumberFormat="1" applyFont="1" applyFill="1" applyBorder="1" applyAlignment="1">
      <alignment horizontal="center" wrapText="1"/>
    </xf>
    <xf numFmtId="164" fontId="5" fillId="0" borderId="2" xfId="1" applyNumberFormat="1" applyFont="1" applyFill="1" applyBorder="1" applyAlignment="1">
      <alignment horizontal="center" wrapText="1"/>
    </xf>
    <xf numFmtId="43" fontId="5" fillId="3" borderId="2" xfId="1" applyFont="1" applyFill="1" applyBorder="1" applyAlignment="1"/>
    <xf numFmtId="0" fontId="8" fillId="6" borderId="0" xfId="0" applyFont="1" applyFill="1"/>
    <xf numFmtId="0" fontId="0" fillId="6" borderId="0" xfId="0" applyFill="1" applyAlignment="1">
      <alignment vertical="top"/>
    </xf>
    <xf numFmtId="164" fontId="0" fillId="6" borderId="0" xfId="1" applyNumberFormat="1" applyFont="1" applyFill="1"/>
    <xf numFmtId="43" fontId="4" fillId="6" borderId="0" xfId="8" applyNumberFormat="1" applyFont="1" applyFill="1" applyBorder="1">
      <alignment vertical="top"/>
    </xf>
    <xf numFmtId="43" fontId="0" fillId="6" borderId="0" xfId="0" applyNumberFormat="1" applyFill="1"/>
    <xf numFmtId="164" fontId="0" fillId="6" borderId="0" xfId="1" applyNumberFormat="1" applyFont="1" applyFill="1" applyAlignment="1">
      <alignment vertical="top"/>
    </xf>
    <xf numFmtId="43" fontId="0" fillId="6" borderId="0" xfId="1" applyFont="1" applyFill="1" applyAlignment="1">
      <alignment vertical="top"/>
    </xf>
    <xf numFmtId="43" fontId="8" fillId="6" borderId="0" xfId="1" applyFont="1" applyFill="1"/>
    <xf numFmtId="43" fontId="8" fillId="5" borderId="0" xfId="1" applyFont="1" applyFill="1"/>
    <xf numFmtId="0" fontId="8" fillId="5" borderId="0" xfId="0" applyFont="1" applyFill="1"/>
    <xf numFmtId="0" fontId="9" fillId="5" borderId="0" xfId="0" applyFont="1" applyFill="1" applyAlignment="1">
      <alignment vertical="top"/>
    </xf>
    <xf numFmtId="0" fontId="0" fillId="5" borderId="0" xfId="0" applyFill="1" applyAlignment="1">
      <alignment vertical="top"/>
    </xf>
    <xf numFmtId="0" fontId="0" fillId="5" borderId="0" xfId="0" applyFill="1" applyBorder="1"/>
    <xf numFmtId="164" fontId="4" fillId="5" borderId="0" xfId="1" applyNumberFormat="1" applyFont="1" applyFill="1" applyBorder="1" applyAlignment="1">
      <alignment horizontal="right" vertical="top"/>
    </xf>
    <xf numFmtId="43" fontId="4" fillId="5" borderId="0" xfId="1" applyFont="1" applyFill="1" applyBorder="1" applyAlignment="1">
      <alignment vertical="top"/>
    </xf>
    <xf numFmtId="43" fontId="8" fillId="5" borderId="0" xfId="0" applyNumberFormat="1" applyFont="1" applyFill="1"/>
    <xf numFmtId="164" fontId="8" fillId="5" borderId="0" xfId="1" applyNumberFormat="1" applyFont="1" applyFill="1"/>
    <xf numFmtId="0" fontId="5" fillId="5" borderId="0" xfId="8" applyFont="1" applyFill="1" applyBorder="1" applyAlignment="1">
      <alignment horizontal="center" vertical="top"/>
    </xf>
    <xf numFmtId="164" fontId="4" fillId="5" borderId="0" xfId="1" applyNumberFormat="1" applyFont="1" applyFill="1" applyBorder="1" applyAlignment="1">
      <alignment horizontal="center" vertical="top" wrapText="1"/>
    </xf>
    <xf numFmtId="43" fontId="0" fillId="5" borderId="0" xfId="1" applyFont="1" applyFill="1" applyBorder="1"/>
    <xf numFmtId="164" fontId="10" fillId="5" borderId="0" xfId="1" applyNumberFormat="1" applyFont="1" applyFill="1" applyBorder="1" applyAlignment="1">
      <alignment horizontal="right" vertical="center"/>
    </xf>
    <xf numFmtId="0" fontId="21" fillId="0" borderId="0" xfId="0" applyFont="1" applyAlignment="1"/>
    <xf numFmtId="166" fontId="8" fillId="0" borderId="0" xfId="1" applyNumberFormat="1" applyFont="1"/>
    <xf numFmtId="166" fontId="8" fillId="4" borderId="0" xfId="1" applyNumberFormat="1" applyFont="1" applyFill="1"/>
    <xf numFmtId="166" fontId="8" fillId="0" borderId="0" xfId="1" applyNumberFormat="1" applyFont="1" applyFill="1"/>
    <xf numFmtId="166" fontId="0" fillId="0" borderId="0" xfId="1" applyNumberFormat="1" applyFont="1"/>
    <xf numFmtId="166" fontId="0" fillId="4" borderId="0" xfId="1" applyNumberFormat="1" applyFont="1" applyFill="1"/>
    <xf numFmtId="166" fontId="8" fillId="0" borderId="0" xfId="1" applyNumberFormat="1" applyFont="1" applyFill="1" applyBorder="1" applyAlignment="1">
      <alignment wrapText="1"/>
    </xf>
    <xf numFmtId="0" fontId="2" fillId="0" borderId="0" xfId="0" applyFont="1" applyAlignment="1">
      <alignment horizontal="left"/>
    </xf>
    <xf numFmtId="43" fontId="8" fillId="7" borderId="0" xfId="1" applyFont="1" applyFill="1"/>
    <xf numFmtId="43" fontId="4" fillId="8" borderId="0" xfId="1" applyFont="1" applyFill="1" applyBorder="1" applyAlignment="1">
      <alignment vertical="top"/>
    </xf>
    <xf numFmtId="43" fontId="0" fillId="0" borderId="0" xfId="1" applyFont="1" applyFill="1" applyAlignment="1">
      <alignment horizontal="center"/>
    </xf>
    <xf numFmtId="43" fontId="0" fillId="0" borderId="0" xfId="0" applyNumberFormat="1" applyFill="1"/>
    <xf numFmtId="43" fontId="8" fillId="0" borderId="1" xfId="1" applyFont="1" applyBorder="1"/>
    <xf numFmtId="43" fontId="4" fillId="0" borderId="1" xfId="8" applyNumberFormat="1" applyFont="1" applyFill="1" applyBorder="1">
      <alignment vertical="top"/>
    </xf>
    <xf numFmtId="0" fontId="0" fillId="0" borderId="0" xfId="0" applyAlignment="1">
      <alignment vertical="top"/>
    </xf>
    <xf numFmtId="43" fontId="5" fillId="3" borderId="2" xfId="1" applyFont="1" applyFill="1" applyBorder="1" applyAlignment="1">
      <alignment horizontal="center" vertical="top" wrapText="1"/>
    </xf>
    <xf numFmtId="43" fontId="5" fillId="3" borderId="2" xfId="1" applyFont="1" applyFill="1" applyBorder="1" applyAlignment="1">
      <alignment horizontal="center" vertical="center" wrapText="1"/>
    </xf>
    <xf numFmtId="0" fontId="5" fillId="3" borderId="2" xfId="8" applyFont="1" applyFill="1" applyBorder="1" applyAlignment="1">
      <alignment horizontal="center" vertical="top" wrapText="1"/>
    </xf>
    <xf numFmtId="0" fontId="5" fillId="3" borderId="2" xfId="8" applyFont="1" applyFill="1" applyBorder="1" applyAlignment="1">
      <alignment horizontal="center" vertical="top"/>
    </xf>
    <xf numFmtId="10" fontId="0" fillId="4" borderId="0" xfId="0" applyNumberForma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19" fillId="8" borderId="5" xfId="0" applyFont="1" applyFill="1" applyBorder="1" applyAlignment="1">
      <alignment horizontal="center" wrapText="1"/>
    </xf>
    <xf numFmtId="0" fontId="19" fillId="8" borderId="6" xfId="0" applyFont="1" applyFill="1" applyBorder="1" applyAlignment="1">
      <alignment horizontal="center" wrapText="1"/>
    </xf>
    <xf numFmtId="0" fontId="19" fillId="8" borderId="7" xfId="0" applyFont="1" applyFill="1" applyBorder="1" applyAlignment="1">
      <alignment horizontal="center" wrapText="1"/>
    </xf>
    <xf numFmtId="0" fontId="19" fillId="8" borderId="8" xfId="0" applyFont="1" applyFill="1" applyBorder="1" applyAlignment="1">
      <alignment horizontal="center" wrapText="1"/>
    </xf>
    <xf numFmtId="0" fontId="20" fillId="5" borderId="0" xfId="0" applyFont="1" applyFill="1" applyAlignment="1">
      <alignment horizontal="center" wrapText="1"/>
    </xf>
    <xf numFmtId="0" fontId="20" fillId="5" borderId="1" xfId="0" applyFont="1" applyFill="1" applyBorder="1" applyAlignment="1">
      <alignment horizontal="center" wrapText="1"/>
    </xf>
    <xf numFmtId="0" fontId="17" fillId="0" borderId="0" xfId="0" applyFont="1" applyFill="1" applyAlignment="1">
      <alignment horizontal="left" vertical="top" wrapText="1"/>
    </xf>
    <xf numFmtId="0" fontId="21" fillId="0" borderId="0" xfId="0" applyFont="1" applyAlignment="1">
      <alignment horizontal="left" wrapText="1"/>
    </xf>
    <xf numFmtId="10" fontId="5" fillId="4" borderId="9" xfId="8" applyNumberFormat="1" applyFont="1" applyFill="1" applyBorder="1" applyAlignment="1">
      <alignment horizontal="center" vertical="center" wrapText="1"/>
    </xf>
    <xf numFmtId="166" fontId="5" fillId="3" borderId="2" xfId="1" applyNumberFormat="1" applyFont="1" applyFill="1" applyBorder="1" applyAlignment="1">
      <alignment horizontal="center" wrapText="1"/>
    </xf>
  </cellXfs>
  <cellStyles count="9">
    <cellStyle name="Comma" xfId="1" builtinId="3"/>
    <cellStyle name="Comma 2" xfId="3"/>
    <cellStyle name="Currency" xfId="7" builtinId="4"/>
    <cellStyle name="Currency 2 3" xfId="6"/>
    <cellStyle name="Currency 5" xfId="5"/>
    <cellStyle name="Normal" xfId="0" builtinId="0"/>
    <cellStyle name="Normal 2" xfId="8"/>
    <cellStyle name="Normal 4" xfId="2"/>
    <cellStyle name="Normal 6" xf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UTC%20Filings/Tariff%20%23%208%20Effective%201.1.12/2020%2009-01%20Disposal%20Fee%20&amp;%20B&amp;O%20Tax/2020%2009-01%20SSC%20B&amp;O%20Price%20Out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mmercial Garbage"/>
      <sheetName val="DropBox Garbage"/>
      <sheetName val="PassThru Disposal"/>
      <sheetName val="MF Recycling"/>
      <sheetName val="Residential Garbage"/>
      <sheetName val="Residential Recycling"/>
      <sheetName val="Residential Yardwaste"/>
    </sheetNames>
    <sheetDataSet>
      <sheetData sheetId="0">
        <row r="2">
          <cell r="C2">
            <v>2.5000000000000001E-3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D19" sqref="D19"/>
    </sheetView>
  </sheetViews>
  <sheetFormatPr defaultRowHeight="15" x14ac:dyDescent="0.25"/>
  <cols>
    <col min="1" max="1" width="31.42578125" customWidth="1"/>
    <col min="2" max="2" width="18.85546875" customWidth="1"/>
    <col min="3" max="3" width="15.5703125" customWidth="1"/>
    <col min="4" max="4" width="19.42578125" customWidth="1"/>
    <col min="5" max="5" width="11.7109375" style="31" customWidth="1"/>
    <col min="6" max="6" width="18.140625" customWidth="1"/>
    <col min="7" max="7" width="19.5703125" customWidth="1"/>
    <col min="8" max="8" width="12" bestFit="1" customWidth="1"/>
    <col min="9" max="9" width="11.42578125" customWidth="1"/>
    <col min="10" max="10" width="10" bestFit="1" customWidth="1"/>
  </cols>
  <sheetData>
    <row r="1" spans="1:7" x14ac:dyDescent="0.25">
      <c r="A1" s="32" t="s">
        <v>69</v>
      </c>
    </row>
    <row r="2" spans="1:7" x14ac:dyDescent="0.25">
      <c r="A2" s="32" t="s">
        <v>193</v>
      </c>
      <c r="F2" s="40"/>
    </row>
    <row r="3" spans="1:7" x14ac:dyDescent="0.25">
      <c r="A3" s="32" t="s">
        <v>485</v>
      </c>
      <c r="F3" s="40"/>
    </row>
    <row r="4" spans="1:7" x14ac:dyDescent="0.25">
      <c r="A4" s="32"/>
      <c r="C4" s="144">
        <v>2.5000000000000001E-3</v>
      </c>
      <c r="D4" s="74"/>
      <c r="F4" s="40"/>
    </row>
    <row r="5" spans="1:7" ht="60" x14ac:dyDescent="0.25">
      <c r="A5" s="67" t="s">
        <v>450</v>
      </c>
      <c r="B5" s="39" t="s">
        <v>495</v>
      </c>
      <c r="C5" s="39" t="s">
        <v>456</v>
      </c>
      <c r="D5" s="39" t="s">
        <v>496</v>
      </c>
      <c r="E5" s="76" t="s">
        <v>458</v>
      </c>
      <c r="F5" s="73"/>
    </row>
    <row r="6" spans="1:7" x14ac:dyDescent="0.25">
      <c r="A6" s="43" t="s">
        <v>184</v>
      </c>
      <c r="B6" s="25">
        <f>'Residential Garbage'!H29</f>
        <v>3775222.56</v>
      </c>
      <c r="C6" s="38">
        <f>B6*C$4</f>
        <v>9438.0563999999995</v>
      </c>
      <c r="D6" s="38">
        <f>'Residential Garbage'!K29</f>
        <v>9401.6786999999003</v>
      </c>
      <c r="E6" s="31">
        <f>C6-D6</f>
        <v>36.377700000099139</v>
      </c>
    </row>
    <row r="7" spans="1:7" x14ac:dyDescent="0.25">
      <c r="A7" s="43" t="s">
        <v>185</v>
      </c>
      <c r="B7" s="25">
        <f>'Commercial Garbage'!L150</f>
        <v>9771677.7024000008</v>
      </c>
      <c r="C7" s="38">
        <f>B7*C$4</f>
        <v>24429.194256000002</v>
      </c>
      <c r="D7" s="38">
        <f>'Commercial Garbage'!P150</f>
        <v>24246.388355999999</v>
      </c>
      <c r="E7" s="31">
        <f t="shared" ref="E7:E9" si="0">C7-D7</f>
        <v>182.80590000000302</v>
      </c>
    </row>
    <row r="8" spans="1:7" x14ac:dyDescent="0.25">
      <c r="A8" s="43" t="s">
        <v>186</v>
      </c>
      <c r="B8" s="25">
        <f>'DropBox Garbage'!I68</f>
        <v>1750516.0899999999</v>
      </c>
      <c r="C8" s="38">
        <f>B8*C$4</f>
        <v>4376.2902249999997</v>
      </c>
      <c r="D8" s="38">
        <f>'DropBox Garbage'!L68</f>
        <v>3809.4577249999757</v>
      </c>
      <c r="E8" s="31">
        <f t="shared" si="0"/>
        <v>566.83250000002408</v>
      </c>
    </row>
    <row r="9" spans="1:7" x14ac:dyDescent="0.25">
      <c r="A9" s="43" t="s">
        <v>487</v>
      </c>
      <c r="B9" s="25">
        <f>'Residential Recycling'!H10</f>
        <v>1863954.24</v>
      </c>
      <c r="C9" s="38">
        <f>B9*C$4</f>
        <v>4659.8856000000005</v>
      </c>
      <c r="D9" s="38">
        <f>'Residential Recycling'!K10</f>
        <v>4634.3855999999214</v>
      </c>
      <c r="E9" s="31">
        <f t="shared" si="0"/>
        <v>25.500000000079126</v>
      </c>
    </row>
    <row r="10" spans="1:7" x14ac:dyDescent="0.25">
      <c r="A10" s="43" t="s">
        <v>187</v>
      </c>
      <c r="B10" s="46">
        <f>'Residential Yardwaste'!H10</f>
        <v>402501.83999999997</v>
      </c>
      <c r="C10" s="75">
        <f>B10*C$4</f>
        <v>1006.2546</v>
      </c>
      <c r="D10" s="75">
        <f>'Residential Yardwaste'!K8</f>
        <v>1006.2545999999857</v>
      </c>
      <c r="E10" s="75">
        <f>C10-D10</f>
        <v>1.432454155292362E-11</v>
      </c>
    </row>
    <row r="11" spans="1:7" ht="15" customHeight="1" x14ac:dyDescent="0.25">
      <c r="A11" s="20"/>
      <c r="B11" s="45">
        <f>SUM(B6:B10)</f>
        <v>17563872.432399999</v>
      </c>
      <c r="C11" s="45">
        <f>SUM(C6:C10)</f>
        <v>43909.681081000002</v>
      </c>
      <c r="D11" s="45">
        <f>SUM(D6:D10)</f>
        <v>43098.164980999783</v>
      </c>
      <c r="E11" s="45">
        <f>SUM(E6:E10)</f>
        <v>811.51610000021969</v>
      </c>
      <c r="G11" s="125"/>
    </row>
    <row r="12" spans="1:7" ht="48.75" customHeight="1" x14ac:dyDescent="0.25">
      <c r="B12" s="31"/>
      <c r="C12" s="31"/>
      <c r="D12" s="31"/>
      <c r="E12" s="153" t="s">
        <v>501</v>
      </c>
      <c r="F12" s="153"/>
    </row>
    <row r="13" spans="1:7" x14ac:dyDescent="0.25">
      <c r="C13" s="81"/>
      <c r="D13" s="81"/>
    </row>
  </sheetData>
  <mergeCells count="1">
    <mergeCell ref="E12:F1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workbookViewId="0">
      <pane ySplit="5" topLeftCell="A6" activePane="bottomLeft" state="frozen"/>
      <selection activeCell="E6" sqref="E6:E23"/>
      <selection pane="bottomLeft" activeCell="C29" sqref="C29"/>
    </sheetView>
  </sheetViews>
  <sheetFormatPr defaultRowHeight="15" x14ac:dyDescent="0.25"/>
  <cols>
    <col min="1" max="2" width="9.140625" style="86"/>
    <col min="3" max="3" width="43" bestFit="1" customWidth="1"/>
    <col min="4" max="4" width="12.140625" bestFit="1" customWidth="1"/>
    <col min="5" max="5" width="16.7109375" customWidth="1"/>
    <col min="6" max="6" width="11.140625" style="129" customWidth="1"/>
  </cols>
  <sheetData>
    <row r="1" spans="1:7" x14ac:dyDescent="0.25">
      <c r="A1" s="32" t="s">
        <v>69</v>
      </c>
    </row>
    <row r="2" spans="1:7" x14ac:dyDescent="0.25">
      <c r="A2" s="32" t="s">
        <v>193</v>
      </c>
    </row>
    <row r="3" spans="1:7" x14ac:dyDescent="0.25">
      <c r="A3" s="132" t="s">
        <v>483</v>
      </c>
    </row>
    <row r="4" spans="1:7" x14ac:dyDescent="0.25">
      <c r="E4" s="154">
        <f>'Commercial Garbage'!M5</f>
        <v>2.5000000000000001E-3</v>
      </c>
    </row>
    <row r="5" spans="1:7" ht="26.25" x14ac:dyDescent="0.25">
      <c r="A5" s="96" t="s">
        <v>464</v>
      </c>
      <c r="B5" s="96" t="s">
        <v>465</v>
      </c>
      <c r="C5" s="96" t="s">
        <v>466</v>
      </c>
      <c r="D5" s="96" t="s">
        <v>467</v>
      </c>
      <c r="E5" s="96" t="s">
        <v>457</v>
      </c>
      <c r="F5" s="155" t="s">
        <v>482</v>
      </c>
    </row>
    <row r="6" spans="1:7" x14ac:dyDescent="0.25">
      <c r="A6" s="86">
        <v>17</v>
      </c>
      <c r="B6" s="86">
        <v>52</v>
      </c>
      <c r="C6" t="s">
        <v>468</v>
      </c>
      <c r="D6" s="31">
        <v>21</v>
      </c>
      <c r="E6" s="61">
        <f t="shared" ref="E6:E21" si="0">(D6*$E$4)+D6</f>
        <v>21.052499999999998</v>
      </c>
      <c r="F6" s="129">
        <f>E6-D6</f>
        <v>5.2499999999998437E-2</v>
      </c>
    </row>
    <row r="7" spans="1:7" x14ac:dyDescent="0.25">
      <c r="A7" s="91">
        <v>21</v>
      </c>
      <c r="B7" s="91">
        <v>80</v>
      </c>
      <c r="C7" s="44" t="s">
        <v>469</v>
      </c>
      <c r="D7" s="31">
        <v>2.16</v>
      </c>
      <c r="E7" s="61">
        <f t="shared" si="0"/>
        <v>2.1654</v>
      </c>
      <c r="F7" s="129">
        <f t="shared" ref="F7:F21" si="1">E7-D7</f>
        <v>5.3999999999998494E-3</v>
      </c>
    </row>
    <row r="8" spans="1:7" x14ac:dyDescent="0.25">
      <c r="A8" s="86" t="s">
        <v>502</v>
      </c>
      <c r="B8" s="86" t="s">
        <v>503</v>
      </c>
      <c r="C8" s="87" t="s">
        <v>470</v>
      </c>
      <c r="D8" s="90">
        <v>8.6999999999999993</v>
      </c>
      <c r="E8" s="135">
        <f t="shared" si="0"/>
        <v>8.7217500000000001</v>
      </c>
      <c r="F8" s="129">
        <f t="shared" si="1"/>
        <v>2.1750000000000824E-2</v>
      </c>
      <c r="G8" s="87"/>
    </row>
    <row r="9" spans="1:7" x14ac:dyDescent="0.25">
      <c r="A9" s="86" t="s">
        <v>502</v>
      </c>
      <c r="B9" s="86" t="s">
        <v>503</v>
      </c>
      <c r="C9" s="87" t="s">
        <v>471</v>
      </c>
      <c r="D9" s="90">
        <v>13.05</v>
      </c>
      <c r="E9" s="135">
        <f t="shared" si="0"/>
        <v>13.082625</v>
      </c>
      <c r="F9" s="129">
        <f t="shared" si="1"/>
        <v>3.262499999999946E-2</v>
      </c>
      <c r="G9" s="87"/>
    </row>
    <row r="10" spans="1:7" x14ac:dyDescent="0.25">
      <c r="A10" s="86">
        <v>24</v>
      </c>
      <c r="B10" s="86">
        <v>100</v>
      </c>
      <c r="C10" s="87" t="s">
        <v>472</v>
      </c>
      <c r="D10" s="90">
        <v>9.5299999999999994</v>
      </c>
      <c r="E10" s="135">
        <f t="shared" si="0"/>
        <v>9.5538249999999998</v>
      </c>
      <c r="F10" s="129">
        <f t="shared" si="1"/>
        <v>2.3825000000000429E-2</v>
      </c>
    </row>
    <row r="11" spans="1:7" x14ac:dyDescent="0.25">
      <c r="A11" s="86">
        <v>26</v>
      </c>
      <c r="B11" s="86">
        <v>100</v>
      </c>
      <c r="C11" s="87" t="s">
        <v>473</v>
      </c>
      <c r="D11" s="90">
        <v>4</v>
      </c>
      <c r="E11" s="135">
        <f t="shared" si="0"/>
        <v>4.01</v>
      </c>
      <c r="F11" s="129">
        <f t="shared" si="1"/>
        <v>9.9999999999997868E-3</v>
      </c>
    </row>
    <row r="12" spans="1:7" x14ac:dyDescent="0.25">
      <c r="A12" s="86">
        <v>26</v>
      </c>
      <c r="B12" s="86">
        <v>100</v>
      </c>
      <c r="C12" s="87" t="s">
        <v>474</v>
      </c>
      <c r="D12" s="90">
        <v>2</v>
      </c>
      <c r="E12" s="135">
        <f t="shared" si="0"/>
        <v>2.0049999999999999</v>
      </c>
      <c r="F12" s="129">
        <f t="shared" si="1"/>
        <v>4.9999999999998934E-3</v>
      </c>
    </row>
    <row r="13" spans="1:7" x14ac:dyDescent="0.25">
      <c r="A13" s="86">
        <v>31</v>
      </c>
      <c r="B13" s="86">
        <v>130</v>
      </c>
      <c r="C13" s="87" t="s">
        <v>475</v>
      </c>
      <c r="D13" s="90">
        <v>6.19</v>
      </c>
      <c r="E13" s="135">
        <f t="shared" si="0"/>
        <v>6.2054750000000007</v>
      </c>
      <c r="F13" s="129">
        <f t="shared" si="1"/>
        <v>1.547500000000035E-2</v>
      </c>
    </row>
    <row r="14" spans="1:7" x14ac:dyDescent="0.25">
      <c r="A14" s="86">
        <v>32</v>
      </c>
      <c r="B14" s="86">
        <v>160</v>
      </c>
      <c r="C14" s="87" t="s">
        <v>476</v>
      </c>
      <c r="D14" s="31">
        <v>60</v>
      </c>
      <c r="E14" s="61">
        <f t="shared" si="0"/>
        <v>60.15</v>
      </c>
      <c r="F14" s="129">
        <f t="shared" si="1"/>
        <v>0.14999999999999858</v>
      </c>
    </row>
    <row r="15" spans="1:7" x14ac:dyDescent="0.25">
      <c r="A15" s="86">
        <v>32</v>
      </c>
      <c r="B15" s="86">
        <v>160</v>
      </c>
      <c r="C15" s="87" t="s">
        <v>478</v>
      </c>
      <c r="D15" s="31">
        <v>33.17</v>
      </c>
      <c r="E15" s="61">
        <f t="shared" si="0"/>
        <v>33.252925000000005</v>
      </c>
      <c r="F15" s="129">
        <f t="shared" si="1"/>
        <v>8.2925000000003024E-2</v>
      </c>
    </row>
    <row r="16" spans="1:7" x14ac:dyDescent="0.25">
      <c r="A16" s="86">
        <v>32</v>
      </c>
      <c r="B16" s="86">
        <v>160</v>
      </c>
      <c r="C16" s="87" t="s">
        <v>477</v>
      </c>
      <c r="D16" s="31">
        <v>81.599999999999994</v>
      </c>
      <c r="E16" s="61">
        <f t="shared" si="0"/>
        <v>81.803999999999988</v>
      </c>
      <c r="F16" s="129">
        <f t="shared" si="1"/>
        <v>0.20399999999999352</v>
      </c>
    </row>
    <row r="17" spans="1:6" x14ac:dyDescent="0.25">
      <c r="A17" s="86">
        <v>32</v>
      </c>
      <c r="B17" s="86">
        <v>160</v>
      </c>
      <c r="C17" s="87" t="s">
        <v>479</v>
      </c>
      <c r="D17" s="31">
        <v>33.17</v>
      </c>
      <c r="E17" s="61">
        <f t="shared" si="0"/>
        <v>33.252925000000005</v>
      </c>
      <c r="F17" s="129">
        <f t="shared" si="1"/>
        <v>8.2925000000003024E-2</v>
      </c>
    </row>
    <row r="18" spans="1:6" x14ac:dyDescent="0.25">
      <c r="A18" s="86">
        <v>35</v>
      </c>
      <c r="B18" s="86">
        <v>208</v>
      </c>
      <c r="C18" s="87" t="s">
        <v>486</v>
      </c>
      <c r="D18" s="31">
        <v>2.42</v>
      </c>
      <c r="E18" s="61">
        <f t="shared" si="0"/>
        <v>2.42605</v>
      </c>
      <c r="F18" s="129">
        <f t="shared" si="1"/>
        <v>6.0500000000001108E-3</v>
      </c>
    </row>
    <row r="19" spans="1:6" x14ac:dyDescent="0.25">
      <c r="A19" s="86">
        <v>36</v>
      </c>
      <c r="B19" s="86">
        <v>210</v>
      </c>
      <c r="C19" s="87" t="s">
        <v>498</v>
      </c>
      <c r="D19" s="31">
        <v>30</v>
      </c>
      <c r="E19" s="61">
        <f>(D19*$E$4)+D19</f>
        <v>30.074999999999999</v>
      </c>
      <c r="F19" s="129">
        <f>E19-D19</f>
        <v>7.4999999999999289E-2</v>
      </c>
    </row>
    <row r="20" spans="1:6" x14ac:dyDescent="0.25">
      <c r="A20" s="86">
        <v>36</v>
      </c>
      <c r="B20" s="86">
        <v>210</v>
      </c>
      <c r="C20" s="87" t="s">
        <v>500</v>
      </c>
      <c r="D20" s="31">
        <v>5.25</v>
      </c>
      <c r="E20" s="61">
        <f>(D20*$E$4)+D20</f>
        <v>5.2631249999999996</v>
      </c>
      <c r="F20" s="129">
        <f>E20-D20</f>
        <v>1.3124999999999609E-2</v>
      </c>
    </row>
    <row r="21" spans="1:6" x14ac:dyDescent="0.25">
      <c r="A21" s="86">
        <v>36</v>
      </c>
      <c r="B21" s="86">
        <v>210</v>
      </c>
      <c r="C21" s="87" t="s">
        <v>499</v>
      </c>
      <c r="D21" s="31">
        <v>18.91</v>
      </c>
      <c r="E21" s="61">
        <f t="shared" si="0"/>
        <v>18.957274999999999</v>
      </c>
      <c r="F21" s="129">
        <f t="shared" si="1"/>
        <v>4.7274999999999068E-2</v>
      </c>
    </row>
    <row r="22" spans="1:6" x14ac:dyDescent="0.25">
      <c r="C22" s="87"/>
      <c r="D22" s="31"/>
      <c r="E22" s="61"/>
    </row>
    <row r="23" spans="1:6" x14ac:dyDescent="0.25">
      <c r="C23" s="87"/>
      <c r="D23" s="31"/>
      <c r="E23" s="61"/>
    </row>
    <row r="24" spans="1:6" x14ac:dyDescent="0.25">
      <c r="C24" s="87"/>
      <c r="D24" s="31"/>
      <c r="E24" s="61"/>
    </row>
    <row r="26" spans="1:6" x14ac:dyDescent="0.25">
      <c r="C26" s="87"/>
      <c r="D26" s="31"/>
      <c r="E26" s="31"/>
    </row>
    <row r="27" spans="1:6" x14ac:dyDescent="0.25">
      <c r="C27" s="87"/>
      <c r="D27" s="31"/>
      <c r="E27" s="31"/>
    </row>
    <row r="28" spans="1:6" x14ac:dyDescent="0.25">
      <c r="C28" s="87"/>
      <c r="D28" s="31"/>
      <c r="E28" s="31"/>
    </row>
    <row r="29" spans="1:6" x14ac:dyDescent="0.25">
      <c r="C29" s="87"/>
      <c r="D29" s="31"/>
      <c r="E29" s="31"/>
    </row>
    <row r="30" spans="1:6" x14ac:dyDescent="0.25">
      <c r="C30" s="87"/>
      <c r="D30" s="31"/>
      <c r="E30" s="31"/>
    </row>
    <row r="31" spans="1:6" x14ac:dyDescent="0.25">
      <c r="C31" s="87"/>
      <c r="D31" s="31"/>
      <c r="E31" s="31"/>
    </row>
    <row r="32" spans="1:6" x14ac:dyDescent="0.25">
      <c r="C32" s="87"/>
      <c r="D32" s="31"/>
      <c r="E32" s="31"/>
    </row>
    <row r="33" spans="3:5" x14ac:dyDescent="0.25">
      <c r="C33" s="87"/>
      <c r="D33" s="31"/>
      <c r="E33" s="31"/>
    </row>
    <row r="34" spans="3:5" x14ac:dyDescent="0.25">
      <c r="C34" s="87"/>
      <c r="D34" s="31"/>
      <c r="E34" s="31"/>
    </row>
    <row r="35" spans="3:5" x14ac:dyDescent="0.25">
      <c r="C35" s="87"/>
      <c r="D35" s="31"/>
      <c r="E35" s="31"/>
    </row>
    <row r="36" spans="3:5" x14ac:dyDescent="0.25">
      <c r="C36" s="87"/>
      <c r="D36" s="31"/>
      <c r="E36" s="31"/>
    </row>
    <row r="37" spans="3:5" x14ac:dyDescent="0.25">
      <c r="C37" s="87"/>
      <c r="D37" s="31"/>
      <c r="E37" s="31"/>
    </row>
    <row r="38" spans="3:5" x14ac:dyDescent="0.25">
      <c r="C38" s="87"/>
      <c r="D38" s="31"/>
      <c r="E38" s="31"/>
    </row>
    <row r="39" spans="3:5" x14ac:dyDescent="0.25">
      <c r="C39" s="87"/>
      <c r="D39" s="31"/>
      <c r="E39" s="31"/>
    </row>
    <row r="40" spans="3:5" x14ac:dyDescent="0.25">
      <c r="C40" s="87"/>
      <c r="D40" s="31"/>
      <c r="E40" s="31"/>
    </row>
    <row r="41" spans="3:5" x14ac:dyDescent="0.25">
      <c r="C41" s="87"/>
      <c r="D41" s="31"/>
      <c r="E41" s="31"/>
    </row>
    <row r="42" spans="3:5" x14ac:dyDescent="0.25">
      <c r="C42" s="87"/>
      <c r="D42" s="31"/>
      <c r="E42" s="31"/>
    </row>
    <row r="43" spans="3:5" x14ac:dyDescent="0.25">
      <c r="C43" s="87"/>
      <c r="D43" s="31"/>
      <c r="E43" s="31"/>
    </row>
    <row r="44" spans="3:5" x14ac:dyDescent="0.25">
      <c r="C44" s="87"/>
      <c r="D44" s="31"/>
      <c r="E44" s="31"/>
    </row>
    <row r="45" spans="3:5" x14ac:dyDescent="0.25">
      <c r="C45" s="87"/>
      <c r="D45" s="31"/>
      <c r="E45" s="31"/>
    </row>
    <row r="46" spans="3:5" x14ac:dyDescent="0.25">
      <c r="C46" s="87"/>
      <c r="D46" s="31"/>
      <c r="E46" s="31"/>
    </row>
    <row r="47" spans="3:5" x14ac:dyDescent="0.25">
      <c r="C47" s="87"/>
      <c r="D47" s="31"/>
      <c r="E47" s="31"/>
    </row>
    <row r="48" spans="3:5" x14ac:dyDescent="0.25">
      <c r="C48" s="87"/>
      <c r="D48" s="31"/>
      <c r="E48" s="31"/>
    </row>
    <row r="49" spans="3:5" x14ac:dyDescent="0.25">
      <c r="C49" s="87"/>
      <c r="D49" s="31"/>
      <c r="E49" s="31"/>
    </row>
    <row r="50" spans="3:5" x14ac:dyDescent="0.25">
      <c r="C50" s="87"/>
      <c r="D50" s="31"/>
      <c r="E50" s="31"/>
    </row>
    <row r="51" spans="3:5" x14ac:dyDescent="0.25">
      <c r="C51" s="87"/>
      <c r="D51" s="31"/>
      <c r="E51" s="31"/>
    </row>
    <row r="52" spans="3:5" x14ac:dyDescent="0.25">
      <c r="C52" s="87"/>
      <c r="D52" s="31"/>
      <c r="E52" s="31"/>
    </row>
    <row r="53" spans="3:5" x14ac:dyDescent="0.25">
      <c r="C53" s="87"/>
      <c r="D53" s="31"/>
      <c r="E53" s="31"/>
    </row>
    <row r="54" spans="3:5" x14ac:dyDescent="0.25">
      <c r="C54" s="87"/>
      <c r="D54" s="31"/>
      <c r="E54" s="31"/>
    </row>
    <row r="55" spans="3:5" x14ac:dyDescent="0.25">
      <c r="C55" s="87"/>
      <c r="D55" s="31"/>
      <c r="E55" s="31"/>
    </row>
    <row r="56" spans="3:5" x14ac:dyDescent="0.25">
      <c r="C56" s="87"/>
      <c r="D56" s="31"/>
      <c r="E56" s="31"/>
    </row>
    <row r="57" spans="3:5" x14ac:dyDescent="0.25">
      <c r="C57" s="87"/>
      <c r="D57" s="31"/>
      <c r="E57" s="31"/>
    </row>
    <row r="58" spans="3:5" x14ac:dyDescent="0.25">
      <c r="C58" s="87"/>
      <c r="D58" s="31"/>
      <c r="E58" s="31"/>
    </row>
    <row r="59" spans="3:5" x14ac:dyDescent="0.25">
      <c r="C59" s="87"/>
      <c r="D59" s="31"/>
      <c r="E59" s="31"/>
    </row>
    <row r="60" spans="3:5" x14ac:dyDescent="0.25">
      <c r="C60" s="87"/>
      <c r="D60" s="31"/>
      <c r="E60" s="31"/>
    </row>
    <row r="61" spans="3:5" x14ac:dyDescent="0.25">
      <c r="C61" s="87"/>
      <c r="D61" s="31"/>
      <c r="E61" s="31"/>
    </row>
    <row r="62" spans="3:5" x14ac:dyDescent="0.25">
      <c r="C62" s="87"/>
      <c r="D62" s="31"/>
      <c r="E62" s="31"/>
    </row>
    <row r="63" spans="3:5" x14ac:dyDescent="0.25">
      <c r="C63" s="87"/>
      <c r="D63" s="31"/>
      <c r="E63" s="31"/>
    </row>
    <row r="64" spans="3:5" x14ac:dyDescent="0.25">
      <c r="D64" s="31"/>
      <c r="E64" s="31"/>
    </row>
    <row r="65" spans="4:5" x14ac:dyDescent="0.25">
      <c r="D65" s="31"/>
      <c r="E65" s="31"/>
    </row>
    <row r="66" spans="4:5" x14ac:dyDescent="0.25">
      <c r="D66" s="31"/>
      <c r="E66" s="31"/>
    </row>
    <row r="67" spans="4:5" x14ac:dyDescent="0.25">
      <c r="D67" s="31"/>
      <c r="E67" s="31"/>
    </row>
    <row r="68" spans="4:5" x14ac:dyDescent="0.25">
      <c r="D68" s="31"/>
      <c r="E68" s="31"/>
    </row>
    <row r="69" spans="4:5" x14ac:dyDescent="0.25">
      <c r="D69" s="31"/>
      <c r="E69" s="31"/>
    </row>
    <row r="70" spans="4:5" x14ac:dyDescent="0.25">
      <c r="D70" s="31"/>
      <c r="E70" s="31"/>
    </row>
    <row r="71" spans="4:5" x14ac:dyDescent="0.25">
      <c r="D71" s="31"/>
      <c r="E71" s="31"/>
    </row>
    <row r="72" spans="4:5" x14ac:dyDescent="0.25">
      <c r="D72" s="31"/>
      <c r="E72" s="31"/>
    </row>
    <row r="73" spans="4:5" x14ac:dyDescent="0.25">
      <c r="D73" s="31"/>
      <c r="E73" s="31"/>
    </row>
  </sheetData>
  <pageMargins left="0.7" right="0.7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51"/>
  <sheetViews>
    <sheetView zoomScaleNormal="100" zoomScaleSheetLayoutView="100" workbookViewId="0">
      <pane xSplit="4" ySplit="6" topLeftCell="E142" activePane="bottomRight" state="frozen"/>
      <selection activeCell="E6" sqref="E6:E23"/>
      <selection pane="topRight" activeCell="E6" sqref="E6:E23"/>
      <selection pane="bottomLeft" activeCell="E6" sqref="E6:E23"/>
      <selection pane="bottomRight" activeCell="G153" sqref="G153"/>
    </sheetView>
  </sheetViews>
  <sheetFormatPr defaultRowHeight="15" x14ac:dyDescent="0.25"/>
  <cols>
    <col min="1" max="1" width="7.85546875" style="1" customWidth="1"/>
    <col min="2" max="2" width="9.140625" style="1"/>
    <col min="3" max="3" width="16" style="1" customWidth="1"/>
    <col min="4" max="4" width="30.85546875" style="1" customWidth="1"/>
    <col min="5" max="5" width="22.7109375" style="1" customWidth="1"/>
    <col min="6" max="6" width="2.5703125" style="3" customWidth="1"/>
    <col min="7" max="7" width="16.42578125" style="6" customWidth="1"/>
    <col min="8" max="8" width="19.28515625" style="18" hidden="1" customWidth="1"/>
    <col min="9" max="9" width="19.42578125" style="18" hidden="1" customWidth="1"/>
    <col min="10" max="10" width="13.42578125" style="12" bestFit="1" customWidth="1"/>
    <col min="11" max="11" width="12.28515625" style="12" bestFit="1" customWidth="1"/>
    <col min="12" max="12" width="16.28515625" style="12" customWidth="1"/>
    <col min="13" max="13" width="10.7109375" style="1" customWidth="1"/>
    <col min="14" max="14" width="10.28515625" style="1" customWidth="1"/>
    <col min="15" max="15" width="14.28515625" style="12" customWidth="1"/>
    <col min="16" max="16" width="12.28515625" style="1" customWidth="1"/>
    <col min="17" max="17" width="9.140625" style="126"/>
    <col min="18" max="16384" width="9.140625" style="1"/>
  </cols>
  <sheetData>
    <row r="1" spans="1:17" x14ac:dyDescent="0.25">
      <c r="A1" s="32" t="s">
        <v>69</v>
      </c>
      <c r="E1" s="28"/>
      <c r="F1" s="28"/>
      <c r="G1" s="28"/>
      <c r="H1" s="28"/>
      <c r="I1" s="28"/>
      <c r="J1" s="28"/>
      <c r="K1" s="28"/>
      <c r="L1" s="48"/>
      <c r="O1" s="48"/>
    </row>
    <row r="2" spans="1:17" ht="17.25" customHeight="1" x14ac:dyDescent="0.25">
      <c r="A2" s="32" t="s">
        <v>193</v>
      </c>
      <c r="E2" s="28"/>
      <c r="F2" s="22"/>
      <c r="G2" s="28"/>
      <c r="H2" s="28"/>
      <c r="I2" s="28"/>
      <c r="J2" s="28"/>
      <c r="K2" s="28"/>
      <c r="L2" s="56"/>
      <c r="N2" s="12"/>
      <c r="O2" s="56"/>
    </row>
    <row r="3" spans="1:17" ht="17.25" customHeight="1" thickBot="1" x14ac:dyDescent="0.3">
      <c r="A3" s="32" t="s">
        <v>192</v>
      </c>
      <c r="E3" s="23"/>
      <c r="F3" s="23"/>
      <c r="G3" s="28"/>
      <c r="H3" s="28"/>
      <c r="I3" s="28"/>
      <c r="L3" s="48"/>
      <c r="N3" s="12"/>
      <c r="O3" s="48"/>
    </row>
    <row r="4" spans="1:17" x14ac:dyDescent="0.25">
      <c r="E4" s="52"/>
      <c r="G4" s="28"/>
      <c r="H4" s="28"/>
      <c r="I4" s="28"/>
      <c r="J4" s="146" t="s">
        <v>463</v>
      </c>
      <c r="K4" s="147"/>
      <c r="M4" s="145" t="s">
        <v>457</v>
      </c>
      <c r="N4" s="145"/>
      <c r="O4" s="77"/>
      <c r="P4" s="78"/>
      <c r="Q4" s="127"/>
    </row>
    <row r="5" spans="1:17" ht="15.75" thickBot="1" x14ac:dyDescent="0.3">
      <c r="D5" s="28"/>
      <c r="E5" s="28"/>
      <c r="F5" s="28"/>
      <c r="G5" s="58"/>
      <c r="H5" s="58"/>
      <c r="I5" s="58"/>
      <c r="J5" s="148"/>
      <c r="K5" s="149"/>
      <c r="L5" s="49"/>
      <c r="M5" s="79">
        <f>Summary!C4</f>
        <v>2.5000000000000001E-3</v>
      </c>
      <c r="N5" s="79">
        <f>Summary!C4</f>
        <v>2.5000000000000001E-3</v>
      </c>
      <c r="O5" s="80"/>
      <c r="P5" s="78"/>
      <c r="Q5" s="127"/>
    </row>
    <row r="6" spans="1:17" s="97" customFormat="1" ht="51.75" x14ac:dyDescent="0.25">
      <c r="A6" s="93" t="s">
        <v>464</v>
      </c>
      <c r="B6" s="93" t="s">
        <v>465</v>
      </c>
      <c r="C6" s="94" t="s">
        <v>188</v>
      </c>
      <c r="D6" s="93" t="s">
        <v>54</v>
      </c>
      <c r="E6" s="93" t="s">
        <v>70</v>
      </c>
      <c r="F6" s="100"/>
      <c r="G6" s="101" t="s">
        <v>452</v>
      </c>
      <c r="H6" s="102" t="s">
        <v>462</v>
      </c>
      <c r="I6" s="102" t="s">
        <v>461</v>
      </c>
      <c r="J6" s="103" t="s">
        <v>194</v>
      </c>
      <c r="K6" s="103" t="s">
        <v>195</v>
      </c>
      <c r="L6" s="96" t="s">
        <v>0</v>
      </c>
      <c r="M6" s="103" t="s">
        <v>194</v>
      </c>
      <c r="N6" s="103" t="s">
        <v>195</v>
      </c>
      <c r="O6" s="96" t="s">
        <v>0</v>
      </c>
      <c r="P6" s="96" t="s">
        <v>459</v>
      </c>
      <c r="Q6" s="155" t="s">
        <v>482</v>
      </c>
    </row>
    <row r="7" spans="1:17" s="3" customFormat="1" x14ac:dyDescent="0.25">
      <c r="A7" s="3" t="s">
        <v>480</v>
      </c>
      <c r="B7" s="3" t="s">
        <v>481</v>
      </c>
      <c r="C7" s="113" t="s">
        <v>333</v>
      </c>
      <c r="D7" s="114" t="s">
        <v>329</v>
      </c>
      <c r="E7" s="115" t="s">
        <v>426</v>
      </c>
      <c r="F7" s="121"/>
      <c r="G7" s="122">
        <v>47</v>
      </c>
      <c r="H7" s="41">
        <v>0.75</v>
      </c>
      <c r="I7" s="41"/>
      <c r="J7" s="118">
        <v>0.75</v>
      </c>
      <c r="K7" s="118"/>
      <c r="L7" s="118">
        <f>G7*J7*12</f>
        <v>423</v>
      </c>
      <c r="M7" s="112">
        <f>J7</f>
        <v>0.75</v>
      </c>
      <c r="N7" s="119">
        <f>(K7*$N$5)+K7</f>
        <v>0</v>
      </c>
      <c r="O7" s="118">
        <f>G7*M7*12</f>
        <v>423</v>
      </c>
      <c r="P7" s="119">
        <f>O7-L7</f>
        <v>0</v>
      </c>
      <c r="Q7" s="128">
        <f t="shared" ref="Q7:Q70" si="0">M7-J7</f>
        <v>0</v>
      </c>
    </row>
    <row r="8" spans="1:17" s="3" customFormat="1" x14ac:dyDescent="0.25">
      <c r="A8" s="3" t="s">
        <v>480</v>
      </c>
      <c r="B8" s="3" t="s">
        <v>481</v>
      </c>
      <c r="C8" s="1" t="s">
        <v>333</v>
      </c>
      <c r="D8" s="55" t="s">
        <v>330</v>
      </c>
      <c r="E8" s="55" t="s">
        <v>330</v>
      </c>
      <c r="F8" s="69"/>
      <c r="G8" s="70">
        <v>0</v>
      </c>
      <c r="H8" s="41">
        <v>14.09</v>
      </c>
      <c r="I8" s="41"/>
      <c r="J8" s="41">
        <v>14.09</v>
      </c>
      <c r="K8" s="41"/>
      <c r="L8" s="41">
        <f>G8*J8*12</f>
        <v>0</v>
      </c>
      <c r="M8" s="16">
        <f t="shared" ref="M8:M70" si="1">(J8*$M$5)+J8</f>
        <v>14.125225</v>
      </c>
      <c r="N8" s="17">
        <f t="shared" ref="N8:N70" si="2">(K8*$N$5)+K8</f>
        <v>0</v>
      </c>
      <c r="O8" s="41">
        <f>G8*M8*12</f>
        <v>0</v>
      </c>
      <c r="P8" s="17">
        <f t="shared" ref="P8:P70" si="3">O8-L8</f>
        <v>0</v>
      </c>
      <c r="Q8" s="128">
        <f t="shared" si="0"/>
        <v>3.5225000000000506E-2</v>
      </c>
    </row>
    <row r="9" spans="1:17" s="3" customFormat="1" x14ac:dyDescent="0.25">
      <c r="A9" s="3" t="s">
        <v>480</v>
      </c>
      <c r="B9" s="3" t="s">
        <v>481</v>
      </c>
      <c r="C9" s="1" t="s">
        <v>333</v>
      </c>
      <c r="D9" s="55" t="s">
        <v>53</v>
      </c>
      <c r="E9" s="55" t="s">
        <v>83</v>
      </c>
      <c r="F9" s="69"/>
      <c r="G9" s="70">
        <v>197</v>
      </c>
      <c r="H9" s="41">
        <v>23.4</v>
      </c>
      <c r="I9" s="41">
        <v>14.43</v>
      </c>
      <c r="J9" s="134">
        <v>23.54</v>
      </c>
      <c r="K9" s="134">
        <v>14.57</v>
      </c>
      <c r="L9" s="41">
        <f>(J9+K9*1.17)*G9*12</f>
        <v>95947.431600000011</v>
      </c>
      <c r="M9" s="16">
        <f t="shared" si="1"/>
        <v>23.598849999999999</v>
      </c>
      <c r="N9" s="17">
        <f t="shared" si="2"/>
        <v>14.606425</v>
      </c>
      <c r="O9" s="41">
        <f>(M9+N9*1.17)*G9*12</f>
        <v>96187.300178999998</v>
      </c>
      <c r="P9" s="17">
        <f t="shared" si="3"/>
        <v>239.86857899998722</v>
      </c>
      <c r="Q9" s="128">
        <f t="shared" si="0"/>
        <v>5.8849999999999625E-2</v>
      </c>
    </row>
    <row r="10" spans="1:17" s="3" customFormat="1" x14ac:dyDescent="0.25">
      <c r="A10" s="3" t="s">
        <v>480</v>
      </c>
      <c r="B10" s="3" t="s">
        <v>481</v>
      </c>
      <c r="C10" s="1" t="s">
        <v>333</v>
      </c>
      <c r="D10" s="54" t="s">
        <v>331</v>
      </c>
      <c r="E10" s="55" t="s">
        <v>427</v>
      </c>
      <c r="F10" s="69"/>
      <c r="G10" s="70">
        <v>9</v>
      </c>
      <c r="H10" s="41">
        <v>34.43</v>
      </c>
      <c r="I10" s="41"/>
      <c r="J10" s="134">
        <v>34.57</v>
      </c>
      <c r="K10" s="134"/>
      <c r="L10" s="41">
        <f>+G10*J10*12</f>
        <v>3733.56</v>
      </c>
      <c r="M10" s="16">
        <f t="shared" si="1"/>
        <v>34.656424999999999</v>
      </c>
      <c r="N10" s="17">
        <f t="shared" si="2"/>
        <v>0</v>
      </c>
      <c r="O10" s="41">
        <f>+G10*M10*12</f>
        <v>3742.8939</v>
      </c>
      <c r="P10" s="17">
        <f t="shared" si="3"/>
        <v>9.3339000000000851</v>
      </c>
      <c r="Q10" s="128">
        <f t="shared" si="0"/>
        <v>8.642499999999842E-2</v>
      </c>
    </row>
    <row r="11" spans="1:17" s="3" customFormat="1" x14ac:dyDescent="0.25">
      <c r="A11" s="3" t="s">
        <v>480</v>
      </c>
      <c r="B11" s="3" t="s">
        <v>481</v>
      </c>
      <c r="C11" s="1" t="s">
        <v>333</v>
      </c>
      <c r="D11" s="54" t="s">
        <v>332</v>
      </c>
      <c r="E11" s="55" t="s">
        <v>332</v>
      </c>
      <c r="F11" s="69"/>
      <c r="G11" s="70">
        <v>2</v>
      </c>
      <c r="H11" s="41">
        <v>27.04</v>
      </c>
      <c r="I11" s="41"/>
      <c r="J11" s="134">
        <v>27.18</v>
      </c>
      <c r="K11" s="134"/>
      <c r="L11" s="41">
        <f>+G11*J11*12</f>
        <v>652.31999999999994</v>
      </c>
      <c r="M11" s="16">
        <f t="shared" si="1"/>
        <v>27.247949999999999</v>
      </c>
      <c r="N11" s="17">
        <f t="shared" si="2"/>
        <v>0</v>
      </c>
      <c r="O11" s="41">
        <f>+G11*M11*12</f>
        <v>653.95079999999996</v>
      </c>
      <c r="P11" s="17">
        <f t="shared" si="3"/>
        <v>1.630800000000022</v>
      </c>
      <c r="Q11" s="128">
        <f t="shared" si="0"/>
        <v>6.7949999999999733E-2</v>
      </c>
    </row>
    <row r="12" spans="1:17" x14ac:dyDescent="0.25">
      <c r="A12" s="3" t="s">
        <v>480</v>
      </c>
      <c r="B12" s="3" t="s">
        <v>481</v>
      </c>
      <c r="C12" s="1" t="s">
        <v>333</v>
      </c>
      <c r="D12" s="15" t="s">
        <v>52</v>
      </c>
      <c r="E12" s="25" t="s">
        <v>84</v>
      </c>
      <c r="F12" s="25"/>
      <c r="G12" s="29">
        <v>320</v>
      </c>
      <c r="H12" s="41">
        <v>23.4</v>
      </c>
      <c r="I12" s="41">
        <v>14.43</v>
      </c>
      <c r="J12" s="134">
        <v>23.54</v>
      </c>
      <c r="K12" s="134">
        <v>14.57</v>
      </c>
      <c r="L12" s="41">
        <f>(J12+K12*3.33)*G12*12</f>
        <v>276703.10399999993</v>
      </c>
      <c r="M12" s="16">
        <f t="shared" si="1"/>
        <v>23.598849999999999</v>
      </c>
      <c r="N12" s="17">
        <f t="shared" si="2"/>
        <v>14.606425</v>
      </c>
      <c r="O12" s="41">
        <f>(M12+N12*3.33)*G12*12</f>
        <v>277394.86176</v>
      </c>
      <c r="P12" s="17">
        <f t="shared" si="3"/>
        <v>691.7577600000659</v>
      </c>
      <c r="Q12" s="128">
        <f t="shared" si="0"/>
        <v>5.8849999999999625E-2</v>
      </c>
    </row>
    <row r="13" spans="1:17" x14ac:dyDescent="0.25">
      <c r="A13" s="3" t="s">
        <v>480</v>
      </c>
      <c r="B13" s="3" t="s">
        <v>481</v>
      </c>
      <c r="C13" s="1" t="s">
        <v>333</v>
      </c>
      <c r="D13" s="15" t="s">
        <v>51</v>
      </c>
      <c r="E13" s="25" t="s">
        <v>85</v>
      </c>
      <c r="F13" s="25"/>
      <c r="G13" s="29">
        <v>7</v>
      </c>
      <c r="H13" s="41">
        <v>23.4</v>
      </c>
      <c r="I13" s="41">
        <v>14.43</v>
      </c>
      <c r="J13" s="134">
        <v>23.54</v>
      </c>
      <c r="K13" s="134">
        <v>14.57</v>
      </c>
      <c r="L13" s="41">
        <f>(J13+K13*7.66)*G13*12</f>
        <v>11352.280799999999</v>
      </c>
      <c r="M13" s="16">
        <f t="shared" si="1"/>
        <v>23.598849999999999</v>
      </c>
      <c r="N13" s="17">
        <f t="shared" si="2"/>
        <v>14.606425</v>
      </c>
      <c r="O13" s="41">
        <f>(M13+N13*7.66)*G13*12</f>
        <v>11380.661501999999</v>
      </c>
      <c r="P13" s="17">
        <f t="shared" si="3"/>
        <v>28.380702000000383</v>
      </c>
      <c r="Q13" s="128">
        <f t="shared" si="0"/>
        <v>5.8849999999999625E-2</v>
      </c>
    </row>
    <row r="14" spans="1:17" x14ac:dyDescent="0.25">
      <c r="A14" s="3" t="s">
        <v>480</v>
      </c>
      <c r="B14" s="3" t="s">
        <v>481</v>
      </c>
      <c r="C14" s="1" t="s">
        <v>333</v>
      </c>
      <c r="D14" s="15" t="s">
        <v>50</v>
      </c>
      <c r="E14" s="25" t="s">
        <v>86</v>
      </c>
      <c r="F14" s="25"/>
      <c r="G14" s="29">
        <v>6</v>
      </c>
      <c r="H14" s="41">
        <v>23.4</v>
      </c>
      <c r="I14" s="41">
        <v>14.43</v>
      </c>
      <c r="J14" s="134">
        <v>23.54</v>
      </c>
      <c r="K14" s="134">
        <v>14.57</v>
      </c>
      <c r="L14" s="41">
        <f>(J14+K14*11.99)*G14*12</f>
        <v>14272.8696</v>
      </c>
      <c r="M14" s="16">
        <f t="shared" si="1"/>
        <v>23.598849999999999</v>
      </c>
      <c r="N14" s="17">
        <f t="shared" si="2"/>
        <v>14.606425</v>
      </c>
      <c r="O14" s="41">
        <f>(M14+N14*11.99)*G14*12</f>
        <v>14308.551774</v>
      </c>
      <c r="P14" s="17">
        <f t="shared" si="3"/>
        <v>35.682173999999577</v>
      </c>
      <c r="Q14" s="128">
        <f t="shared" si="0"/>
        <v>5.8849999999999625E-2</v>
      </c>
    </row>
    <row r="15" spans="1:17" ht="12.75" customHeight="1" x14ac:dyDescent="0.25">
      <c r="A15" s="3" t="s">
        <v>480</v>
      </c>
      <c r="B15" s="3" t="s">
        <v>481</v>
      </c>
      <c r="C15" s="1" t="s">
        <v>333</v>
      </c>
      <c r="D15" s="15" t="s">
        <v>49</v>
      </c>
      <c r="E15" s="25" t="s">
        <v>87</v>
      </c>
      <c r="F15" s="25"/>
      <c r="G15" s="29">
        <v>0</v>
      </c>
      <c r="H15" s="41">
        <v>23.4</v>
      </c>
      <c r="I15" s="41">
        <v>14.43</v>
      </c>
      <c r="J15" s="134">
        <v>23.54</v>
      </c>
      <c r="K15" s="134">
        <v>14.57</v>
      </c>
      <c r="L15" s="41">
        <f>(J15+K15*16.32)*G15*12</f>
        <v>0</v>
      </c>
      <c r="M15" s="16">
        <f t="shared" si="1"/>
        <v>23.598849999999999</v>
      </c>
      <c r="N15" s="17">
        <f t="shared" si="2"/>
        <v>14.606425</v>
      </c>
      <c r="O15" s="41">
        <f>(M15+N15*16.32)*G15*12</f>
        <v>0</v>
      </c>
      <c r="P15" s="17">
        <f t="shared" si="3"/>
        <v>0</v>
      </c>
      <c r="Q15" s="128">
        <f t="shared" si="0"/>
        <v>5.8849999999999625E-2</v>
      </c>
    </row>
    <row r="16" spans="1:17" x14ac:dyDescent="0.25">
      <c r="A16" s="3" t="s">
        <v>480</v>
      </c>
      <c r="B16" s="3" t="s">
        <v>481</v>
      </c>
      <c r="C16" s="1" t="s">
        <v>333</v>
      </c>
      <c r="D16" s="15" t="s">
        <v>95</v>
      </c>
      <c r="E16" s="25" t="s">
        <v>88</v>
      </c>
      <c r="F16" s="25"/>
      <c r="G16" s="29">
        <v>0</v>
      </c>
      <c r="H16" s="41">
        <v>23.4</v>
      </c>
      <c r="I16" s="41">
        <v>14.43</v>
      </c>
      <c r="J16" s="134">
        <v>23.54</v>
      </c>
      <c r="K16" s="134">
        <v>14.57</v>
      </c>
      <c r="L16" s="41">
        <f>(J16+K16*20.65)*G16*12</f>
        <v>0</v>
      </c>
      <c r="M16" s="16">
        <f t="shared" si="1"/>
        <v>23.598849999999999</v>
      </c>
      <c r="N16" s="17">
        <f t="shared" si="2"/>
        <v>14.606425</v>
      </c>
      <c r="O16" s="41">
        <f>(M16+N16*20.65)*G16*12</f>
        <v>0</v>
      </c>
      <c r="P16" s="17">
        <f t="shared" si="3"/>
        <v>0</v>
      </c>
      <c r="Q16" s="128">
        <f t="shared" si="0"/>
        <v>5.8849999999999625E-2</v>
      </c>
    </row>
    <row r="17" spans="1:17" x14ac:dyDescent="0.25">
      <c r="A17" s="3" t="s">
        <v>480</v>
      </c>
      <c r="B17" s="3" t="s">
        <v>481</v>
      </c>
      <c r="C17" s="1" t="s">
        <v>333</v>
      </c>
      <c r="D17" s="15" t="s">
        <v>96</v>
      </c>
      <c r="E17" s="25" t="s">
        <v>89</v>
      </c>
      <c r="F17" s="25"/>
      <c r="G17" s="29">
        <v>0</v>
      </c>
      <c r="H17" s="41">
        <v>23.4</v>
      </c>
      <c r="I17" s="41">
        <v>14.43</v>
      </c>
      <c r="J17" s="134">
        <v>23.54</v>
      </c>
      <c r="K17" s="134">
        <v>14.57</v>
      </c>
      <c r="L17" s="41">
        <f>(J17+K17*24.98)*G17*12</f>
        <v>0</v>
      </c>
      <c r="M17" s="16">
        <f t="shared" si="1"/>
        <v>23.598849999999999</v>
      </c>
      <c r="N17" s="17">
        <f t="shared" si="2"/>
        <v>14.606425</v>
      </c>
      <c r="O17" s="41">
        <f>(M17+N17*24.98)*G17*12</f>
        <v>0</v>
      </c>
      <c r="P17" s="17">
        <f t="shared" si="3"/>
        <v>0</v>
      </c>
      <c r="Q17" s="128">
        <f t="shared" si="0"/>
        <v>5.8849999999999625E-2</v>
      </c>
    </row>
    <row r="18" spans="1:17" x14ac:dyDescent="0.25">
      <c r="A18" s="3" t="s">
        <v>480</v>
      </c>
      <c r="B18" s="3" t="s">
        <v>481</v>
      </c>
      <c r="C18" s="1" t="s">
        <v>333</v>
      </c>
      <c r="D18" s="55" t="s">
        <v>334</v>
      </c>
      <c r="E18" s="55" t="s">
        <v>335</v>
      </c>
      <c r="F18" s="25"/>
      <c r="G18" s="29">
        <v>4</v>
      </c>
      <c r="H18" s="41">
        <v>62.17</v>
      </c>
      <c r="I18" s="41">
        <v>62.17</v>
      </c>
      <c r="J18" s="134">
        <v>62.7</v>
      </c>
      <c r="K18" s="134">
        <v>62.7</v>
      </c>
      <c r="L18" s="41">
        <f>(J18+K18*3.33)*G18*12</f>
        <v>13031.568000000003</v>
      </c>
      <c r="M18" s="16">
        <f t="shared" si="1"/>
        <v>62.856750000000005</v>
      </c>
      <c r="N18" s="17">
        <f t="shared" si="2"/>
        <v>62.856750000000005</v>
      </c>
      <c r="O18" s="41">
        <f>(M18+N18*3.33)*G18*12</f>
        <v>13064.146920000001</v>
      </c>
      <c r="P18" s="17">
        <f t="shared" si="3"/>
        <v>32.578919999998107</v>
      </c>
      <c r="Q18" s="128">
        <f t="shared" si="0"/>
        <v>0.15675000000000239</v>
      </c>
    </row>
    <row r="19" spans="1:17" x14ac:dyDescent="0.25">
      <c r="A19" s="3" t="s">
        <v>480</v>
      </c>
      <c r="B19" s="3" t="s">
        <v>481</v>
      </c>
      <c r="C19" s="1" t="s">
        <v>333</v>
      </c>
      <c r="D19" s="54" t="s">
        <v>336</v>
      </c>
      <c r="E19" s="55" t="s">
        <v>337</v>
      </c>
      <c r="F19" s="25"/>
      <c r="G19" s="29">
        <v>1</v>
      </c>
      <c r="H19" s="41">
        <v>14.09</v>
      </c>
      <c r="I19" s="41"/>
      <c r="J19" s="41">
        <v>14.09</v>
      </c>
      <c r="K19" s="41"/>
      <c r="L19" s="41">
        <f>+G19*J19*12</f>
        <v>169.07999999999998</v>
      </c>
      <c r="M19" s="16">
        <f t="shared" si="1"/>
        <v>14.125225</v>
      </c>
      <c r="N19" s="17">
        <f t="shared" si="2"/>
        <v>0</v>
      </c>
      <c r="O19" s="41">
        <f>+G19*M19*12</f>
        <v>169.5027</v>
      </c>
      <c r="P19" s="17">
        <f t="shared" si="3"/>
        <v>0.42270000000002028</v>
      </c>
      <c r="Q19" s="128">
        <f t="shared" si="0"/>
        <v>3.5225000000000506E-2</v>
      </c>
    </row>
    <row r="20" spans="1:17" x14ac:dyDescent="0.25">
      <c r="A20" s="3" t="s">
        <v>480</v>
      </c>
      <c r="B20" s="3" t="s">
        <v>481</v>
      </c>
      <c r="C20" s="1" t="s">
        <v>333</v>
      </c>
      <c r="D20" s="55" t="s">
        <v>48</v>
      </c>
      <c r="E20" s="55" t="s">
        <v>90</v>
      </c>
      <c r="F20" s="25"/>
      <c r="G20" s="29">
        <v>74</v>
      </c>
      <c r="H20" s="41">
        <v>31</v>
      </c>
      <c r="I20" s="41">
        <v>20.34</v>
      </c>
      <c r="J20" s="134">
        <v>31.19</v>
      </c>
      <c r="K20" s="134">
        <v>20.53</v>
      </c>
      <c r="L20" s="41">
        <f>(J20+K20*1.17)*G20*12</f>
        <v>49026.568800000001</v>
      </c>
      <c r="M20" s="16">
        <f t="shared" si="1"/>
        <v>31.267975</v>
      </c>
      <c r="N20" s="17">
        <f t="shared" si="2"/>
        <v>20.581325</v>
      </c>
      <c r="O20" s="41">
        <f>(M20+N20*1.17)*G20*12</f>
        <v>49149.135221999997</v>
      </c>
      <c r="P20" s="17">
        <f t="shared" si="3"/>
        <v>122.56642199999624</v>
      </c>
      <c r="Q20" s="128">
        <f t="shared" si="0"/>
        <v>7.7974999999998573E-2</v>
      </c>
    </row>
    <row r="21" spans="1:17" x14ac:dyDescent="0.25">
      <c r="A21" s="3" t="s">
        <v>480</v>
      </c>
      <c r="B21" s="3" t="s">
        <v>481</v>
      </c>
      <c r="C21" s="1" t="s">
        <v>333</v>
      </c>
      <c r="D21" s="54" t="s">
        <v>338</v>
      </c>
      <c r="E21" s="55" t="s">
        <v>101</v>
      </c>
      <c r="F21" s="25"/>
      <c r="G21" s="29">
        <v>7</v>
      </c>
      <c r="H21" s="41">
        <v>40.340000000000003</v>
      </c>
      <c r="I21" s="41"/>
      <c r="J21" s="134">
        <v>40.53</v>
      </c>
      <c r="K21" s="134"/>
      <c r="L21" s="41">
        <f>+G21*J21*12</f>
        <v>3404.5200000000004</v>
      </c>
      <c r="M21" s="16">
        <f t="shared" si="1"/>
        <v>40.631325000000004</v>
      </c>
      <c r="N21" s="17">
        <f t="shared" si="2"/>
        <v>0</v>
      </c>
      <c r="O21" s="41">
        <f>+G21*M21*12</f>
        <v>3413.0313000000006</v>
      </c>
      <c r="P21" s="17">
        <f t="shared" si="3"/>
        <v>8.5113000000001193</v>
      </c>
      <c r="Q21" s="128">
        <f t="shared" si="0"/>
        <v>0.10132500000000277</v>
      </c>
    </row>
    <row r="22" spans="1:17" x14ac:dyDescent="0.25">
      <c r="A22" s="3" t="s">
        <v>480</v>
      </c>
      <c r="B22" s="3" t="s">
        <v>481</v>
      </c>
      <c r="C22" s="113" t="s">
        <v>333</v>
      </c>
      <c r="D22" s="115" t="s">
        <v>339</v>
      </c>
      <c r="E22" s="115" t="s">
        <v>340</v>
      </c>
      <c r="F22" s="123"/>
      <c r="G22" s="117">
        <v>38</v>
      </c>
      <c r="H22" s="41">
        <v>1.03</v>
      </c>
      <c r="I22" s="41"/>
      <c r="J22" s="118">
        <v>1.03</v>
      </c>
      <c r="K22" s="118"/>
      <c r="L22" s="118">
        <f>G22*J22*12</f>
        <v>469.68</v>
      </c>
      <c r="M22" s="112">
        <f>J22</f>
        <v>1.03</v>
      </c>
      <c r="N22" s="119">
        <f t="shared" si="2"/>
        <v>0</v>
      </c>
      <c r="O22" s="118">
        <f>G22*M22*12</f>
        <v>469.68</v>
      </c>
      <c r="P22" s="119">
        <f t="shared" si="3"/>
        <v>0</v>
      </c>
      <c r="Q22" s="128">
        <f t="shared" si="0"/>
        <v>0</v>
      </c>
    </row>
    <row r="23" spans="1:17" x14ac:dyDescent="0.25">
      <c r="A23" s="3" t="s">
        <v>480</v>
      </c>
      <c r="B23" s="3" t="s">
        <v>481</v>
      </c>
      <c r="C23" s="1" t="s">
        <v>333</v>
      </c>
      <c r="D23" s="54" t="s">
        <v>341</v>
      </c>
      <c r="E23" s="55" t="s">
        <v>102</v>
      </c>
      <c r="F23" s="25"/>
      <c r="G23" s="29">
        <v>3</v>
      </c>
      <c r="H23" s="41">
        <v>30.43</v>
      </c>
      <c r="I23" s="41"/>
      <c r="J23" s="134">
        <v>30.62</v>
      </c>
      <c r="K23" s="134"/>
      <c r="L23" s="41">
        <f>G23*J23*12</f>
        <v>1102.32</v>
      </c>
      <c r="M23" s="16">
        <f t="shared" si="1"/>
        <v>30.696550000000002</v>
      </c>
      <c r="N23" s="17">
        <f t="shared" si="2"/>
        <v>0</v>
      </c>
      <c r="O23" s="41">
        <f>G23*M23*12</f>
        <v>1105.0758000000001</v>
      </c>
      <c r="P23" s="17">
        <f t="shared" si="3"/>
        <v>2.7558000000001357</v>
      </c>
      <c r="Q23" s="128">
        <f t="shared" si="0"/>
        <v>7.6550000000001006E-2</v>
      </c>
    </row>
    <row r="24" spans="1:17" x14ac:dyDescent="0.25">
      <c r="A24" s="3" t="s">
        <v>480</v>
      </c>
      <c r="B24" s="3" t="s">
        <v>481</v>
      </c>
      <c r="C24" s="1" t="s">
        <v>333</v>
      </c>
      <c r="D24" s="15" t="s">
        <v>47</v>
      </c>
      <c r="E24" s="25" t="s">
        <v>91</v>
      </c>
      <c r="F24" s="25"/>
      <c r="G24" s="29">
        <v>231</v>
      </c>
      <c r="H24" s="41">
        <v>31</v>
      </c>
      <c r="I24" s="41">
        <v>20.34</v>
      </c>
      <c r="J24" s="134">
        <v>31.19</v>
      </c>
      <c r="K24" s="134">
        <v>20.53</v>
      </c>
      <c r="L24" s="41">
        <f>(J24+K24*3.33)*G24*12</f>
        <v>275966.18280000001</v>
      </c>
      <c r="M24" s="16">
        <f t="shared" si="1"/>
        <v>31.267975</v>
      </c>
      <c r="N24" s="17">
        <f t="shared" si="2"/>
        <v>20.581325</v>
      </c>
      <c r="O24" s="41">
        <f>(M24+N24*3.33)*G24*12</f>
        <v>276656.09825699998</v>
      </c>
      <c r="P24" s="17">
        <f t="shared" si="3"/>
        <v>689.91545699996641</v>
      </c>
      <c r="Q24" s="128">
        <f t="shared" si="0"/>
        <v>7.7974999999998573E-2</v>
      </c>
    </row>
    <row r="25" spans="1:17" x14ac:dyDescent="0.25">
      <c r="A25" s="3" t="s">
        <v>480</v>
      </c>
      <c r="B25" s="3" t="s">
        <v>481</v>
      </c>
      <c r="C25" s="1" t="s">
        <v>333</v>
      </c>
      <c r="D25" s="15" t="s">
        <v>46</v>
      </c>
      <c r="E25" s="25" t="s">
        <v>92</v>
      </c>
      <c r="F25" s="25"/>
      <c r="G25" s="29">
        <v>27</v>
      </c>
      <c r="H25" s="41">
        <v>31</v>
      </c>
      <c r="I25" s="41">
        <v>20.34</v>
      </c>
      <c r="J25" s="134">
        <v>31.19</v>
      </c>
      <c r="K25" s="134">
        <v>20.53</v>
      </c>
      <c r="L25" s="41">
        <f>(J25+K25*7.66)*G25*12</f>
        <v>61057.73520000001</v>
      </c>
      <c r="M25" s="16">
        <f t="shared" si="1"/>
        <v>31.267975</v>
      </c>
      <c r="N25" s="17">
        <f t="shared" si="2"/>
        <v>20.581325</v>
      </c>
      <c r="O25" s="41">
        <f>(M25+N25*7.66)*G25*12</f>
        <v>61210.379538000008</v>
      </c>
      <c r="P25" s="17">
        <f t="shared" si="3"/>
        <v>152.64433799999824</v>
      </c>
      <c r="Q25" s="128">
        <f t="shared" si="0"/>
        <v>7.7974999999998573E-2</v>
      </c>
    </row>
    <row r="26" spans="1:17" x14ac:dyDescent="0.25">
      <c r="A26" s="3" t="s">
        <v>480</v>
      </c>
      <c r="B26" s="3" t="s">
        <v>481</v>
      </c>
      <c r="C26" s="1" t="s">
        <v>333</v>
      </c>
      <c r="D26" s="15" t="s">
        <v>45</v>
      </c>
      <c r="E26" s="25" t="s">
        <v>93</v>
      </c>
      <c r="F26" s="25"/>
      <c r="G26" s="29">
        <v>8</v>
      </c>
      <c r="H26" s="41">
        <v>31</v>
      </c>
      <c r="I26" s="41">
        <v>20.34</v>
      </c>
      <c r="J26" s="134">
        <v>31.19</v>
      </c>
      <c r="K26" s="134">
        <v>20.53</v>
      </c>
      <c r="L26" s="41">
        <f>(J26+K26*11.99)*G26*12</f>
        <v>26625.091200000003</v>
      </c>
      <c r="M26" s="16">
        <f t="shared" si="1"/>
        <v>31.267975</v>
      </c>
      <c r="N26" s="17">
        <f t="shared" si="2"/>
        <v>20.581325</v>
      </c>
      <c r="O26" s="41">
        <f>(M26+N26*11.99)*G26*12</f>
        <v>26691.653928</v>
      </c>
      <c r="P26" s="17">
        <f t="shared" si="3"/>
        <v>66.562727999997151</v>
      </c>
      <c r="Q26" s="128">
        <f t="shared" si="0"/>
        <v>7.7974999999998573E-2</v>
      </c>
    </row>
    <row r="27" spans="1:17" x14ac:dyDescent="0.25">
      <c r="A27" s="3" t="s">
        <v>480</v>
      </c>
      <c r="B27" s="3" t="s">
        <v>481</v>
      </c>
      <c r="C27" s="1" t="s">
        <v>333</v>
      </c>
      <c r="D27" s="15" t="s">
        <v>44</v>
      </c>
      <c r="E27" s="25" t="s">
        <v>94</v>
      </c>
      <c r="F27" s="25"/>
      <c r="G27" s="29">
        <v>0</v>
      </c>
      <c r="H27" s="41">
        <v>31</v>
      </c>
      <c r="I27" s="41">
        <v>20.34</v>
      </c>
      <c r="J27" s="134">
        <v>31.19</v>
      </c>
      <c r="K27" s="134">
        <v>20.53</v>
      </c>
      <c r="L27" s="41">
        <f>(J27+K27*16.32)*G27*12</f>
        <v>0</v>
      </c>
      <c r="M27" s="16">
        <f t="shared" si="1"/>
        <v>31.267975</v>
      </c>
      <c r="N27" s="17">
        <f t="shared" si="2"/>
        <v>20.581325</v>
      </c>
      <c r="O27" s="41">
        <f>(M27+N27*16.32)*G27*12</f>
        <v>0</v>
      </c>
      <c r="P27" s="17">
        <f t="shared" si="3"/>
        <v>0</v>
      </c>
      <c r="Q27" s="128">
        <f t="shared" si="0"/>
        <v>7.7974999999998573E-2</v>
      </c>
    </row>
    <row r="28" spans="1:17" x14ac:dyDescent="0.25">
      <c r="A28" s="3" t="s">
        <v>480</v>
      </c>
      <c r="B28" s="3" t="s">
        <v>481</v>
      </c>
      <c r="C28" s="1" t="s">
        <v>333</v>
      </c>
      <c r="D28" s="15" t="s">
        <v>97</v>
      </c>
      <c r="E28" s="25" t="s">
        <v>99</v>
      </c>
      <c r="F28" s="25"/>
      <c r="G28" s="29">
        <v>0</v>
      </c>
      <c r="H28" s="41">
        <v>31</v>
      </c>
      <c r="I28" s="41">
        <v>20.34</v>
      </c>
      <c r="J28" s="134">
        <v>31.19</v>
      </c>
      <c r="K28" s="134">
        <v>20.53</v>
      </c>
      <c r="L28" s="41">
        <f>(J28+K28*20.65)*G28*12</f>
        <v>0</v>
      </c>
      <c r="M28" s="16">
        <f t="shared" si="1"/>
        <v>31.267975</v>
      </c>
      <c r="N28" s="17">
        <f t="shared" si="2"/>
        <v>20.581325</v>
      </c>
      <c r="O28" s="41">
        <f>(M28+N28*20.65)*G28*12</f>
        <v>0</v>
      </c>
      <c r="P28" s="17">
        <f t="shared" si="3"/>
        <v>0</v>
      </c>
      <c r="Q28" s="128">
        <f t="shared" si="0"/>
        <v>7.7974999999998573E-2</v>
      </c>
    </row>
    <row r="29" spans="1:17" x14ac:dyDescent="0.25">
      <c r="A29" s="3" t="s">
        <v>480</v>
      </c>
      <c r="B29" s="3" t="s">
        <v>481</v>
      </c>
      <c r="C29" s="1" t="s">
        <v>333</v>
      </c>
      <c r="D29" s="15" t="s">
        <v>98</v>
      </c>
      <c r="E29" s="25" t="s">
        <v>100</v>
      </c>
      <c r="F29" s="25"/>
      <c r="G29" s="29">
        <v>0</v>
      </c>
      <c r="H29" s="41">
        <v>31</v>
      </c>
      <c r="I29" s="41">
        <v>20.34</v>
      </c>
      <c r="J29" s="134">
        <v>31.19</v>
      </c>
      <c r="K29" s="134">
        <v>20.53</v>
      </c>
      <c r="L29" s="41">
        <f>(J29+K29*24.98)*G29*12</f>
        <v>0</v>
      </c>
      <c r="M29" s="16">
        <f t="shared" si="1"/>
        <v>31.267975</v>
      </c>
      <c r="N29" s="17">
        <f t="shared" si="2"/>
        <v>20.581325</v>
      </c>
      <c r="O29" s="41">
        <f>(M29+N29*24.98)*G29*12</f>
        <v>0</v>
      </c>
      <c r="P29" s="17">
        <f t="shared" si="3"/>
        <v>0</v>
      </c>
      <c r="Q29" s="128">
        <f t="shared" si="0"/>
        <v>7.7974999999998573E-2</v>
      </c>
    </row>
    <row r="30" spans="1:17" x14ac:dyDescent="0.25">
      <c r="A30" s="3" t="s">
        <v>480</v>
      </c>
      <c r="B30" s="3" t="s">
        <v>481</v>
      </c>
      <c r="C30" s="1" t="s">
        <v>333</v>
      </c>
      <c r="D30" s="15" t="s">
        <v>43</v>
      </c>
      <c r="E30" s="26" t="s">
        <v>178</v>
      </c>
      <c r="F30" s="26"/>
      <c r="G30" s="29">
        <v>3</v>
      </c>
      <c r="H30" s="41">
        <v>78.239999999999995</v>
      </c>
      <c r="I30" s="41">
        <v>78.239999999999995</v>
      </c>
      <c r="J30" s="134">
        <v>78.930000000000007</v>
      </c>
      <c r="K30" s="134">
        <v>78.930000000000007</v>
      </c>
      <c r="L30" s="41">
        <f>(J30+K30*3.33)*G30*12</f>
        <v>12303.608400000001</v>
      </c>
      <c r="M30" s="16">
        <f t="shared" si="1"/>
        <v>79.127325000000013</v>
      </c>
      <c r="N30" s="17">
        <f t="shared" si="2"/>
        <v>79.127325000000013</v>
      </c>
      <c r="O30" s="41">
        <f>(M30+N30*3.33)*G30*12</f>
        <v>12334.367421000001</v>
      </c>
      <c r="P30" s="17">
        <f t="shared" si="3"/>
        <v>30.759020999999848</v>
      </c>
      <c r="Q30" s="128">
        <f t="shared" si="0"/>
        <v>0.19732500000000641</v>
      </c>
    </row>
    <row r="31" spans="1:17" x14ac:dyDescent="0.25">
      <c r="A31" s="3" t="s">
        <v>480</v>
      </c>
      <c r="B31" s="3" t="s">
        <v>481</v>
      </c>
      <c r="C31" s="1" t="s">
        <v>333</v>
      </c>
      <c r="D31" s="15" t="s">
        <v>176</v>
      </c>
      <c r="E31" s="26" t="s">
        <v>177</v>
      </c>
      <c r="F31" s="26"/>
      <c r="G31" s="29">
        <v>1</v>
      </c>
      <c r="H31" s="41">
        <v>78.239999999999995</v>
      </c>
      <c r="I31" s="41">
        <v>78.239999999999995</v>
      </c>
      <c r="J31" s="134">
        <v>78.930000000000007</v>
      </c>
      <c r="K31" s="134">
        <v>78.930000000000007</v>
      </c>
      <c r="L31" s="41">
        <f>(J31+K31*7.66)*G31*12</f>
        <v>8202.4056000000019</v>
      </c>
      <c r="M31" s="16">
        <f t="shared" si="1"/>
        <v>79.127325000000013</v>
      </c>
      <c r="N31" s="17">
        <f t="shared" si="2"/>
        <v>79.127325000000013</v>
      </c>
      <c r="O31" s="41">
        <f>(M31+N31*7.66)*G31*12</f>
        <v>8222.9116140000006</v>
      </c>
      <c r="P31" s="17">
        <f t="shared" si="3"/>
        <v>20.506013999998686</v>
      </c>
      <c r="Q31" s="128">
        <f t="shared" si="0"/>
        <v>0.19732500000000641</v>
      </c>
    </row>
    <row r="32" spans="1:17" x14ac:dyDescent="0.25">
      <c r="A32" s="3" t="s">
        <v>480</v>
      </c>
      <c r="B32" s="3" t="s">
        <v>481</v>
      </c>
      <c r="C32" s="1" t="s">
        <v>333</v>
      </c>
      <c r="D32" s="54" t="s">
        <v>342</v>
      </c>
      <c r="E32" s="55" t="s">
        <v>343</v>
      </c>
      <c r="F32" s="26"/>
      <c r="G32" s="29">
        <v>0</v>
      </c>
      <c r="H32" s="41">
        <v>78.239999999999995</v>
      </c>
      <c r="I32" s="41"/>
      <c r="J32" s="134">
        <v>78.930000000000007</v>
      </c>
      <c r="K32" s="134"/>
      <c r="L32" s="41">
        <f>G32*J32*12</f>
        <v>0</v>
      </c>
      <c r="M32" s="16">
        <f t="shared" si="1"/>
        <v>79.127325000000013</v>
      </c>
      <c r="N32" s="17">
        <f t="shared" si="2"/>
        <v>0</v>
      </c>
      <c r="O32" s="41">
        <f>G32*M32*12</f>
        <v>0</v>
      </c>
      <c r="P32" s="17">
        <f t="shared" si="3"/>
        <v>0</v>
      </c>
      <c r="Q32" s="128">
        <f t="shared" si="0"/>
        <v>0.19732500000000641</v>
      </c>
    </row>
    <row r="33" spans="1:17" x14ac:dyDescent="0.25">
      <c r="A33" s="3" t="s">
        <v>480</v>
      </c>
      <c r="B33" s="3" t="s">
        <v>481</v>
      </c>
      <c r="C33" s="1" t="s">
        <v>333</v>
      </c>
      <c r="D33" s="54" t="s">
        <v>344</v>
      </c>
      <c r="E33" s="55" t="s">
        <v>345</v>
      </c>
      <c r="F33" s="26"/>
      <c r="G33" s="29">
        <v>3</v>
      </c>
      <c r="H33" s="41">
        <v>14.09</v>
      </c>
      <c r="I33" s="41"/>
      <c r="J33" s="41">
        <v>14.09</v>
      </c>
      <c r="K33" s="41"/>
      <c r="L33" s="41">
        <f>G33*J33*12</f>
        <v>507.23999999999995</v>
      </c>
      <c r="M33" s="16">
        <f t="shared" si="1"/>
        <v>14.125225</v>
      </c>
      <c r="N33" s="17">
        <f t="shared" si="2"/>
        <v>0</v>
      </c>
      <c r="O33" s="41">
        <f>G33*M33*12</f>
        <v>508.50810000000001</v>
      </c>
      <c r="P33" s="17">
        <f t="shared" si="3"/>
        <v>1.2681000000000608</v>
      </c>
      <c r="Q33" s="128">
        <f t="shared" si="0"/>
        <v>3.5225000000000506E-2</v>
      </c>
    </row>
    <row r="34" spans="1:17" x14ac:dyDescent="0.25">
      <c r="A34" s="3" t="s">
        <v>480</v>
      </c>
      <c r="B34" s="3" t="s">
        <v>481</v>
      </c>
      <c r="C34" s="1" t="s">
        <v>333</v>
      </c>
      <c r="D34" s="15" t="s">
        <v>42</v>
      </c>
      <c r="E34" s="25" t="s">
        <v>103</v>
      </c>
      <c r="F34" s="25"/>
      <c r="G34" s="29">
        <v>191</v>
      </c>
      <c r="H34" s="41">
        <v>38.479999999999997</v>
      </c>
      <c r="I34" s="41">
        <v>26.4</v>
      </c>
      <c r="J34" s="134">
        <v>38.729999999999997</v>
      </c>
      <c r="K34" s="134">
        <v>26.65</v>
      </c>
      <c r="L34" s="41">
        <f>(J34+K34*1.17)*G34*12</f>
        <v>160234.86599999998</v>
      </c>
      <c r="M34" s="16">
        <f t="shared" si="1"/>
        <v>38.826824999999999</v>
      </c>
      <c r="N34" s="17">
        <f t="shared" si="2"/>
        <v>26.716624999999997</v>
      </c>
      <c r="O34" s="41">
        <f>(M34+N34*1.17)*G34*12</f>
        <v>160635.45316499998</v>
      </c>
      <c r="P34" s="17">
        <f t="shared" si="3"/>
        <v>400.58716500000446</v>
      </c>
      <c r="Q34" s="128">
        <f t="shared" si="0"/>
        <v>9.6825000000002603E-2</v>
      </c>
    </row>
    <row r="35" spans="1:17" x14ac:dyDescent="0.25">
      <c r="A35" s="3" t="s">
        <v>480</v>
      </c>
      <c r="B35" s="3" t="s">
        <v>481</v>
      </c>
      <c r="C35" s="1" t="s">
        <v>333</v>
      </c>
      <c r="D35" s="54" t="s">
        <v>414</v>
      </c>
      <c r="E35" s="26" t="s">
        <v>110</v>
      </c>
      <c r="F35" s="26"/>
      <c r="G35" s="30">
        <v>27</v>
      </c>
      <c r="H35" s="41">
        <v>46.4</v>
      </c>
      <c r="I35" s="41"/>
      <c r="J35" s="134">
        <v>46.65</v>
      </c>
      <c r="K35" s="134"/>
      <c r="L35" s="41">
        <f>+G35*J35*12</f>
        <v>15114.599999999999</v>
      </c>
      <c r="M35" s="16">
        <f t="shared" si="1"/>
        <v>46.766624999999998</v>
      </c>
      <c r="N35" s="17">
        <f t="shared" si="2"/>
        <v>0</v>
      </c>
      <c r="O35" s="41">
        <f>+G35*M35*12</f>
        <v>15152.386500000001</v>
      </c>
      <c r="P35" s="17">
        <f t="shared" si="3"/>
        <v>37.786500000001979</v>
      </c>
      <c r="Q35" s="128">
        <f t="shared" si="0"/>
        <v>0.11662499999999909</v>
      </c>
    </row>
    <row r="36" spans="1:17" x14ac:dyDescent="0.25">
      <c r="A36" s="3" t="s">
        <v>480</v>
      </c>
      <c r="B36" s="3" t="s">
        <v>481</v>
      </c>
      <c r="C36" s="113" t="s">
        <v>333</v>
      </c>
      <c r="D36" s="114" t="s">
        <v>346</v>
      </c>
      <c r="E36" s="115" t="s">
        <v>347</v>
      </c>
      <c r="F36" s="116"/>
      <c r="G36" s="124">
        <v>157</v>
      </c>
      <c r="H36" s="41">
        <v>1.47</v>
      </c>
      <c r="I36" s="41"/>
      <c r="J36" s="118">
        <v>1.47</v>
      </c>
      <c r="K36" s="118"/>
      <c r="L36" s="118">
        <f>G36*J36*12</f>
        <v>2769.48</v>
      </c>
      <c r="M36" s="112">
        <f>J36</f>
        <v>1.47</v>
      </c>
      <c r="N36" s="119">
        <f t="shared" si="2"/>
        <v>0</v>
      </c>
      <c r="O36" s="118">
        <f>G36*M36*12</f>
        <v>2769.48</v>
      </c>
      <c r="P36" s="119">
        <f t="shared" si="3"/>
        <v>0</v>
      </c>
      <c r="Q36" s="128">
        <f t="shared" si="0"/>
        <v>0</v>
      </c>
    </row>
    <row r="37" spans="1:17" x14ac:dyDescent="0.25">
      <c r="A37" s="3" t="s">
        <v>480</v>
      </c>
      <c r="B37" s="3" t="s">
        <v>481</v>
      </c>
      <c r="C37" s="1" t="s">
        <v>333</v>
      </c>
      <c r="D37" s="19" t="s">
        <v>1</v>
      </c>
      <c r="E37" s="26" t="s">
        <v>111</v>
      </c>
      <c r="F37" s="26"/>
      <c r="G37" s="30">
        <v>10</v>
      </c>
      <c r="H37" s="41">
        <v>48.02</v>
      </c>
      <c r="I37" s="41"/>
      <c r="J37" s="134">
        <v>48.27</v>
      </c>
      <c r="K37" s="134"/>
      <c r="L37" s="41">
        <f>+G37*J37*12</f>
        <v>5792.4000000000005</v>
      </c>
      <c r="M37" s="16">
        <f t="shared" si="1"/>
        <v>48.390675000000002</v>
      </c>
      <c r="N37" s="17">
        <f t="shared" si="2"/>
        <v>0</v>
      </c>
      <c r="O37" s="41">
        <f>+G37*M37*12</f>
        <v>5806.8809999999994</v>
      </c>
      <c r="P37" s="17">
        <f t="shared" si="3"/>
        <v>14.480999999998858</v>
      </c>
      <c r="Q37" s="128">
        <f t="shared" si="0"/>
        <v>0.12067499999999853</v>
      </c>
    </row>
    <row r="38" spans="1:17" x14ac:dyDescent="0.25">
      <c r="A38" s="3" t="s">
        <v>480</v>
      </c>
      <c r="B38" s="3" t="s">
        <v>481</v>
      </c>
      <c r="C38" s="1" t="s">
        <v>333</v>
      </c>
      <c r="D38" s="15" t="s">
        <v>41</v>
      </c>
      <c r="E38" s="25" t="s">
        <v>104</v>
      </c>
      <c r="F38" s="25"/>
      <c r="G38" s="29">
        <v>502</v>
      </c>
      <c r="H38" s="41">
        <v>38.479999999999997</v>
      </c>
      <c r="I38" s="41">
        <v>26.4</v>
      </c>
      <c r="J38" s="134">
        <v>38.729999999999997</v>
      </c>
      <c r="K38" s="134">
        <v>26.65</v>
      </c>
      <c r="L38" s="41">
        <f>(J38+K38*3.33)*G38*12</f>
        <v>767906.38800000004</v>
      </c>
      <c r="M38" s="16">
        <f t="shared" si="1"/>
        <v>38.826824999999999</v>
      </c>
      <c r="N38" s="17">
        <f t="shared" si="2"/>
        <v>26.716624999999997</v>
      </c>
      <c r="O38" s="41">
        <f>(M38+N38*3.33)*G38*12</f>
        <v>769826.15396999987</v>
      </c>
      <c r="P38" s="17">
        <f t="shared" si="3"/>
        <v>1919.765969999833</v>
      </c>
      <c r="Q38" s="128">
        <f t="shared" si="0"/>
        <v>9.6825000000002603E-2</v>
      </c>
    </row>
    <row r="39" spans="1:17" x14ac:dyDescent="0.25">
      <c r="A39" s="3" t="s">
        <v>480</v>
      </c>
      <c r="B39" s="3" t="s">
        <v>481</v>
      </c>
      <c r="C39" s="1" t="s">
        <v>333</v>
      </c>
      <c r="D39" s="15" t="s">
        <v>40</v>
      </c>
      <c r="E39" s="25" t="s">
        <v>105</v>
      </c>
      <c r="F39" s="25"/>
      <c r="G39" s="29">
        <v>85</v>
      </c>
      <c r="H39" s="41">
        <v>38.479999999999997</v>
      </c>
      <c r="I39" s="41">
        <v>26.4</v>
      </c>
      <c r="J39" s="134">
        <v>38.729999999999997</v>
      </c>
      <c r="K39" s="134">
        <v>26.65</v>
      </c>
      <c r="L39" s="41">
        <f>(J39+K39*7.66)*G39*12</f>
        <v>247726.37999999998</v>
      </c>
      <c r="M39" s="16">
        <f t="shared" si="1"/>
        <v>38.826824999999999</v>
      </c>
      <c r="N39" s="17">
        <f t="shared" si="2"/>
        <v>26.716624999999997</v>
      </c>
      <c r="O39" s="41">
        <f>(M39+N39*7.66)*G39*12</f>
        <v>248345.69594999996</v>
      </c>
      <c r="P39" s="17">
        <f t="shared" si="3"/>
        <v>619.31594999998924</v>
      </c>
      <c r="Q39" s="128">
        <f t="shared" si="0"/>
        <v>9.6825000000002603E-2</v>
      </c>
    </row>
    <row r="40" spans="1:17" x14ac:dyDescent="0.25">
      <c r="A40" s="3" t="s">
        <v>480</v>
      </c>
      <c r="B40" s="3" t="s">
        <v>481</v>
      </c>
      <c r="C40" s="1" t="s">
        <v>333</v>
      </c>
      <c r="D40" s="15" t="s">
        <v>39</v>
      </c>
      <c r="E40" s="25" t="s">
        <v>106</v>
      </c>
      <c r="F40" s="25"/>
      <c r="G40" s="29">
        <v>34</v>
      </c>
      <c r="H40" s="41">
        <v>38.479999999999997</v>
      </c>
      <c r="I40" s="41">
        <v>26.4</v>
      </c>
      <c r="J40" s="134">
        <v>38.729999999999997</v>
      </c>
      <c r="K40" s="134">
        <v>26.65</v>
      </c>
      <c r="L40" s="41">
        <f>(J40+K40*11.99)*G40*12</f>
        <v>146171.508</v>
      </c>
      <c r="M40" s="16">
        <f t="shared" si="1"/>
        <v>38.826824999999999</v>
      </c>
      <c r="N40" s="17">
        <f t="shared" si="2"/>
        <v>26.716624999999997</v>
      </c>
      <c r="O40" s="41">
        <f>(M40+N40*11.99)*G40*12</f>
        <v>146536.93676999997</v>
      </c>
      <c r="P40" s="17">
        <f t="shared" si="3"/>
        <v>365.42876999996952</v>
      </c>
      <c r="Q40" s="128">
        <f t="shared" si="0"/>
        <v>9.6825000000002603E-2</v>
      </c>
    </row>
    <row r="41" spans="1:17" x14ac:dyDescent="0.25">
      <c r="A41" s="3" t="s">
        <v>480</v>
      </c>
      <c r="B41" s="3" t="s">
        <v>481</v>
      </c>
      <c r="C41" s="1" t="s">
        <v>333</v>
      </c>
      <c r="D41" s="15" t="s">
        <v>38</v>
      </c>
      <c r="E41" s="25" t="s">
        <v>107</v>
      </c>
      <c r="F41" s="25"/>
      <c r="G41" s="29">
        <v>2</v>
      </c>
      <c r="H41" s="41">
        <v>38.479999999999997</v>
      </c>
      <c r="I41" s="41">
        <v>26.4</v>
      </c>
      <c r="J41" s="134">
        <v>38.729999999999997</v>
      </c>
      <c r="K41" s="134">
        <v>26.65</v>
      </c>
      <c r="L41" s="41">
        <f>(J41+K41*16.32)*G41*12</f>
        <v>11367.792000000001</v>
      </c>
      <c r="M41" s="16">
        <f t="shared" si="1"/>
        <v>38.826824999999999</v>
      </c>
      <c r="N41" s="17">
        <f t="shared" si="2"/>
        <v>26.716624999999997</v>
      </c>
      <c r="O41" s="41">
        <f>(M41+N41*16.32)*G41*12</f>
        <v>11396.211479999998</v>
      </c>
      <c r="P41" s="17">
        <f t="shared" si="3"/>
        <v>28.419479999996838</v>
      </c>
      <c r="Q41" s="128">
        <f t="shared" si="0"/>
        <v>9.6825000000002603E-2</v>
      </c>
    </row>
    <row r="42" spans="1:17" x14ac:dyDescent="0.25">
      <c r="A42" s="3" t="s">
        <v>480</v>
      </c>
      <c r="B42" s="3" t="s">
        <v>481</v>
      </c>
      <c r="C42" s="1" t="s">
        <v>333</v>
      </c>
      <c r="D42" s="15" t="s">
        <v>37</v>
      </c>
      <c r="E42" s="25" t="s">
        <v>108</v>
      </c>
      <c r="F42" s="25"/>
      <c r="G42" s="29">
        <v>1</v>
      </c>
      <c r="H42" s="41">
        <v>38.479999999999997</v>
      </c>
      <c r="I42" s="41">
        <v>26.4</v>
      </c>
      <c r="J42" s="134">
        <v>38.729999999999997</v>
      </c>
      <c r="K42" s="134">
        <v>26.65</v>
      </c>
      <c r="L42" s="41">
        <f>(J42+K42*20.65)*G42*12</f>
        <v>7068.6299999999992</v>
      </c>
      <c r="M42" s="16">
        <f t="shared" si="1"/>
        <v>38.826824999999999</v>
      </c>
      <c r="N42" s="17">
        <f t="shared" si="2"/>
        <v>26.716624999999997</v>
      </c>
      <c r="O42" s="41">
        <f>(M42+N42*20.65)*G42*12</f>
        <v>7086.3015749999977</v>
      </c>
      <c r="P42" s="17">
        <f t="shared" si="3"/>
        <v>17.671574999998484</v>
      </c>
      <c r="Q42" s="128">
        <f t="shared" si="0"/>
        <v>9.6825000000002603E-2</v>
      </c>
    </row>
    <row r="43" spans="1:17" x14ac:dyDescent="0.25">
      <c r="A43" s="3" t="s">
        <v>480</v>
      </c>
      <c r="B43" s="3" t="s">
        <v>481</v>
      </c>
      <c r="C43" s="1" t="s">
        <v>333</v>
      </c>
      <c r="D43" s="15" t="s">
        <v>36</v>
      </c>
      <c r="E43" s="25" t="s">
        <v>109</v>
      </c>
      <c r="F43" s="25"/>
      <c r="G43" s="29">
        <v>1</v>
      </c>
      <c r="H43" s="41">
        <v>38.479999999999997</v>
      </c>
      <c r="I43" s="41">
        <v>26.4</v>
      </c>
      <c r="J43" s="134">
        <v>38.729999999999997</v>
      </c>
      <c r="K43" s="134">
        <v>26.65</v>
      </c>
      <c r="L43" s="41">
        <f>(J43+K43*24.98)*G43*12</f>
        <v>8453.3639999999996</v>
      </c>
      <c r="M43" s="16">
        <f t="shared" si="1"/>
        <v>38.826824999999999</v>
      </c>
      <c r="N43" s="17">
        <f t="shared" si="2"/>
        <v>26.716624999999997</v>
      </c>
      <c r="O43" s="41">
        <f>(M43+N43*24.98)*G43*12</f>
        <v>8474.4974099999999</v>
      </c>
      <c r="P43" s="17">
        <f t="shared" si="3"/>
        <v>21.133410000000367</v>
      </c>
      <c r="Q43" s="128">
        <f t="shared" si="0"/>
        <v>9.6825000000002603E-2</v>
      </c>
    </row>
    <row r="44" spans="1:17" x14ac:dyDescent="0.25">
      <c r="A44" s="3" t="s">
        <v>480</v>
      </c>
      <c r="B44" s="3" t="s">
        <v>481</v>
      </c>
      <c r="C44" s="1" t="s">
        <v>333</v>
      </c>
      <c r="D44" s="15" t="s">
        <v>123</v>
      </c>
      <c r="E44" s="25" t="s">
        <v>124</v>
      </c>
      <c r="F44" s="25"/>
      <c r="G44" s="29">
        <v>1</v>
      </c>
      <c r="H44" s="41">
        <v>106.51</v>
      </c>
      <c r="I44" s="41">
        <v>106.51</v>
      </c>
      <c r="J44" s="134">
        <v>107.51</v>
      </c>
      <c r="K44" s="134">
        <v>107.51</v>
      </c>
      <c r="L44" s="41">
        <f>(J44+K44*3.33)*G44*12</f>
        <v>5586.2196000000004</v>
      </c>
      <c r="M44" s="16">
        <f t="shared" si="1"/>
        <v>107.77877500000001</v>
      </c>
      <c r="N44" s="17">
        <f t="shared" si="2"/>
        <v>107.77877500000001</v>
      </c>
      <c r="O44" s="41">
        <f>(M44+N44*3.33)*G44*12</f>
        <v>5600.1851490000008</v>
      </c>
      <c r="P44" s="17">
        <f t="shared" si="3"/>
        <v>13.965549000000465</v>
      </c>
      <c r="Q44" s="128">
        <f t="shared" si="0"/>
        <v>0.26877500000000509</v>
      </c>
    </row>
    <row r="45" spans="1:17" x14ac:dyDescent="0.25">
      <c r="A45" s="3" t="s">
        <v>480</v>
      </c>
      <c r="B45" s="3" t="s">
        <v>481</v>
      </c>
      <c r="C45" s="1" t="s">
        <v>333</v>
      </c>
      <c r="D45" s="54" t="s">
        <v>348</v>
      </c>
      <c r="E45" s="55" t="s">
        <v>349</v>
      </c>
      <c r="F45" s="25"/>
      <c r="G45" s="29">
        <v>6</v>
      </c>
      <c r="H45" s="41">
        <v>14.4</v>
      </c>
      <c r="I45" s="41"/>
      <c r="J45" s="41">
        <v>14.4</v>
      </c>
      <c r="K45" s="41"/>
      <c r="L45" s="41">
        <f>G45*J45*12</f>
        <v>1036.8000000000002</v>
      </c>
      <c r="M45" s="16">
        <f t="shared" si="1"/>
        <v>14.436</v>
      </c>
      <c r="N45" s="17">
        <f t="shared" si="2"/>
        <v>0</v>
      </c>
      <c r="O45" s="41">
        <f>G45*M45*12</f>
        <v>1039.3920000000001</v>
      </c>
      <c r="P45" s="17">
        <f t="shared" si="3"/>
        <v>2.5919999999998709</v>
      </c>
      <c r="Q45" s="128">
        <f t="shared" si="0"/>
        <v>3.5999999999999588E-2</v>
      </c>
    </row>
    <row r="46" spans="1:17" x14ac:dyDescent="0.25">
      <c r="A46" s="3" t="s">
        <v>480</v>
      </c>
      <c r="B46" s="3" t="s">
        <v>481</v>
      </c>
      <c r="C46" s="1" t="s">
        <v>333</v>
      </c>
      <c r="D46" s="15" t="s">
        <v>35</v>
      </c>
      <c r="E46" s="25" t="s">
        <v>122</v>
      </c>
      <c r="F46" s="25"/>
      <c r="G46" s="29">
        <v>62</v>
      </c>
      <c r="H46" s="41">
        <v>52.09</v>
      </c>
      <c r="I46" s="41">
        <v>38.659999999999997</v>
      </c>
      <c r="J46" s="134">
        <v>52.46</v>
      </c>
      <c r="K46" s="134">
        <v>39.03</v>
      </c>
      <c r="L46" s="41">
        <f>(J46+K46*1.17)*G46*12</f>
        <v>73005.074399999998</v>
      </c>
      <c r="M46" s="16">
        <f t="shared" si="1"/>
        <v>52.591149999999999</v>
      </c>
      <c r="N46" s="17">
        <f t="shared" si="2"/>
        <v>39.127575</v>
      </c>
      <c r="O46" s="41">
        <f>(M46+N46*1.17)*G46*12</f>
        <v>73187.587086</v>
      </c>
      <c r="P46" s="17">
        <f t="shared" si="3"/>
        <v>182.51268600000185</v>
      </c>
      <c r="Q46" s="128">
        <f t="shared" si="0"/>
        <v>0.1311499999999981</v>
      </c>
    </row>
    <row r="47" spans="1:17" x14ac:dyDescent="0.25">
      <c r="A47" s="3" t="s">
        <v>480</v>
      </c>
      <c r="B47" s="3" t="s">
        <v>481</v>
      </c>
      <c r="C47" s="1" t="s">
        <v>333</v>
      </c>
      <c r="D47" s="55" t="s">
        <v>415</v>
      </c>
      <c r="E47" s="26" t="s">
        <v>112</v>
      </c>
      <c r="F47" s="26"/>
      <c r="G47" s="30">
        <v>11</v>
      </c>
      <c r="H47" s="41">
        <v>58.66</v>
      </c>
      <c r="I47" s="41"/>
      <c r="J47" s="134">
        <v>59.03</v>
      </c>
      <c r="K47" s="134"/>
      <c r="L47" s="41">
        <f>+G47*J47*12</f>
        <v>7791.9600000000009</v>
      </c>
      <c r="M47" s="16">
        <f t="shared" si="1"/>
        <v>59.177575000000004</v>
      </c>
      <c r="N47" s="17">
        <f t="shared" si="2"/>
        <v>0</v>
      </c>
      <c r="O47" s="41">
        <f>+G47*M47*12</f>
        <v>7811.4399000000012</v>
      </c>
      <c r="P47" s="17">
        <f t="shared" si="3"/>
        <v>19.479900000000271</v>
      </c>
      <c r="Q47" s="128">
        <f t="shared" si="0"/>
        <v>0.14757500000000334</v>
      </c>
    </row>
    <row r="48" spans="1:17" x14ac:dyDescent="0.25">
      <c r="A48" s="3" t="s">
        <v>480</v>
      </c>
      <c r="B48" s="3" t="s">
        <v>481</v>
      </c>
      <c r="C48" s="113" t="s">
        <v>333</v>
      </c>
      <c r="D48" s="114" t="s">
        <v>350</v>
      </c>
      <c r="E48" s="115" t="s">
        <v>351</v>
      </c>
      <c r="F48" s="116"/>
      <c r="G48" s="124">
        <v>224</v>
      </c>
      <c r="H48" s="41">
        <v>2.13</v>
      </c>
      <c r="I48" s="41"/>
      <c r="J48" s="118">
        <v>2.13</v>
      </c>
      <c r="K48" s="118"/>
      <c r="L48" s="118">
        <f>G48*J48*12</f>
        <v>5725.4400000000005</v>
      </c>
      <c r="M48" s="112">
        <f>J48</f>
        <v>2.13</v>
      </c>
      <c r="N48" s="119">
        <f t="shared" si="2"/>
        <v>0</v>
      </c>
      <c r="O48" s="118">
        <f>G48*M48*12</f>
        <v>5725.4400000000005</v>
      </c>
      <c r="P48" s="119">
        <f t="shared" si="3"/>
        <v>0</v>
      </c>
      <c r="Q48" s="128">
        <f t="shared" si="0"/>
        <v>0</v>
      </c>
    </row>
    <row r="49" spans="1:17" x14ac:dyDescent="0.25">
      <c r="A49" s="3" t="s">
        <v>480</v>
      </c>
      <c r="B49" s="3" t="s">
        <v>481</v>
      </c>
      <c r="C49" s="1" t="s">
        <v>333</v>
      </c>
      <c r="D49" s="55" t="s">
        <v>416</v>
      </c>
      <c r="E49" s="26" t="s">
        <v>113</v>
      </c>
      <c r="F49" s="26"/>
      <c r="G49" s="30">
        <v>10</v>
      </c>
      <c r="H49" s="41">
        <v>57.7</v>
      </c>
      <c r="I49" s="41"/>
      <c r="J49" s="134">
        <v>58.07</v>
      </c>
      <c r="K49" s="134"/>
      <c r="L49" s="41">
        <f>+G49*J49*12</f>
        <v>6968.4000000000005</v>
      </c>
      <c r="M49" s="16">
        <f t="shared" si="1"/>
        <v>58.215175000000002</v>
      </c>
      <c r="N49" s="17">
        <f t="shared" si="2"/>
        <v>0</v>
      </c>
      <c r="O49" s="41">
        <f>+G49*M49*12</f>
        <v>6985.8209999999999</v>
      </c>
      <c r="P49" s="17">
        <f t="shared" si="3"/>
        <v>17.420999999999367</v>
      </c>
      <c r="Q49" s="128">
        <f t="shared" si="0"/>
        <v>0.14517500000000183</v>
      </c>
    </row>
    <row r="50" spans="1:17" x14ac:dyDescent="0.25">
      <c r="A50" s="3" t="s">
        <v>480</v>
      </c>
      <c r="B50" s="3" t="s">
        <v>481</v>
      </c>
      <c r="C50" s="1" t="s">
        <v>333</v>
      </c>
      <c r="D50" s="15" t="s">
        <v>34</v>
      </c>
      <c r="E50" s="25" t="s">
        <v>116</v>
      </c>
      <c r="F50" s="25"/>
      <c r="G50" s="29">
        <v>341</v>
      </c>
      <c r="H50" s="41">
        <v>52.09</v>
      </c>
      <c r="I50" s="41">
        <v>38.659999999999997</v>
      </c>
      <c r="J50" s="134">
        <v>52.46</v>
      </c>
      <c r="K50" s="134">
        <v>39.03</v>
      </c>
      <c r="L50" s="41">
        <f>(J50+K50*3.33)*G50*12</f>
        <v>746503.15079999994</v>
      </c>
      <c r="M50" s="16">
        <f t="shared" si="1"/>
        <v>52.591149999999999</v>
      </c>
      <c r="N50" s="17">
        <f t="shared" si="2"/>
        <v>39.127575</v>
      </c>
      <c r="O50" s="41">
        <f>(M50+N50*3.33)*G50*12</f>
        <v>748369.40867699997</v>
      </c>
      <c r="P50" s="17">
        <f t="shared" si="3"/>
        <v>1866.2578770000255</v>
      </c>
      <c r="Q50" s="128">
        <f t="shared" si="0"/>
        <v>0.1311499999999981</v>
      </c>
    </row>
    <row r="51" spans="1:17" x14ac:dyDescent="0.25">
      <c r="A51" s="3" t="s">
        <v>480</v>
      </c>
      <c r="B51" s="3" t="s">
        <v>481</v>
      </c>
      <c r="C51" s="1" t="s">
        <v>333</v>
      </c>
      <c r="D51" s="15" t="s">
        <v>33</v>
      </c>
      <c r="E51" s="25" t="s">
        <v>117</v>
      </c>
      <c r="F51" s="25"/>
      <c r="G51" s="29">
        <v>93</v>
      </c>
      <c r="H51" s="41">
        <v>52.09</v>
      </c>
      <c r="I51" s="41">
        <v>38.659999999999997</v>
      </c>
      <c r="J51" s="134">
        <v>52.46</v>
      </c>
      <c r="K51" s="134">
        <v>39.03</v>
      </c>
      <c r="L51" s="41">
        <f>(J51+K51*7.66)*G51*12</f>
        <v>392195.6568</v>
      </c>
      <c r="M51" s="16">
        <f t="shared" si="1"/>
        <v>52.591149999999999</v>
      </c>
      <c r="N51" s="17">
        <f t="shared" si="2"/>
        <v>39.127575</v>
      </c>
      <c r="O51" s="41">
        <f>(M51+N51*7.66)*G51*12</f>
        <v>393176.14594199997</v>
      </c>
      <c r="P51" s="17">
        <f t="shared" si="3"/>
        <v>980.48914199997671</v>
      </c>
      <c r="Q51" s="128">
        <f t="shared" si="0"/>
        <v>0.1311499999999981</v>
      </c>
    </row>
    <row r="52" spans="1:17" x14ac:dyDescent="0.25">
      <c r="A52" s="3" t="s">
        <v>480</v>
      </c>
      <c r="B52" s="3" t="s">
        <v>481</v>
      </c>
      <c r="C52" s="1" t="s">
        <v>333</v>
      </c>
      <c r="D52" s="15" t="s">
        <v>32</v>
      </c>
      <c r="E52" s="25" t="s">
        <v>118</v>
      </c>
      <c r="F52" s="25"/>
      <c r="G52" s="29">
        <v>25</v>
      </c>
      <c r="H52" s="41">
        <v>52.09</v>
      </c>
      <c r="I52" s="41">
        <v>38.659999999999997</v>
      </c>
      <c r="J52" s="134">
        <v>52.46</v>
      </c>
      <c r="K52" s="134">
        <v>39.03</v>
      </c>
      <c r="L52" s="41">
        <f>(J52+K52*11.99)*G52*12</f>
        <v>156128.91</v>
      </c>
      <c r="M52" s="16">
        <f t="shared" si="1"/>
        <v>52.591149999999999</v>
      </c>
      <c r="N52" s="17">
        <f t="shared" si="2"/>
        <v>39.127575</v>
      </c>
      <c r="O52" s="41">
        <f>(M52+N52*11.99)*G52*12</f>
        <v>156519.23227499999</v>
      </c>
      <c r="P52" s="17">
        <f t="shared" si="3"/>
        <v>390.32227499998407</v>
      </c>
      <c r="Q52" s="128">
        <f t="shared" si="0"/>
        <v>0.1311499999999981</v>
      </c>
    </row>
    <row r="53" spans="1:17" x14ac:dyDescent="0.25">
      <c r="A53" s="3" t="s">
        <v>480</v>
      </c>
      <c r="B53" s="3" t="s">
        <v>481</v>
      </c>
      <c r="C53" s="1" t="s">
        <v>333</v>
      </c>
      <c r="D53" s="15" t="s">
        <v>114</v>
      </c>
      <c r="E53" s="25" t="s">
        <v>119</v>
      </c>
      <c r="F53" s="25"/>
      <c r="G53" s="29">
        <v>0</v>
      </c>
      <c r="H53" s="41">
        <v>52.09</v>
      </c>
      <c r="I53" s="41">
        <v>38.659999999999997</v>
      </c>
      <c r="J53" s="134">
        <v>52.46</v>
      </c>
      <c r="K53" s="134">
        <v>39.03</v>
      </c>
      <c r="L53" s="41">
        <f>(J53+K53*16.32)*G53*12</f>
        <v>0</v>
      </c>
      <c r="M53" s="16">
        <f t="shared" si="1"/>
        <v>52.591149999999999</v>
      </c>
      <c r="N53" s="17">
        <f t="shared" si="2"/>
        <v>39.127575</v>
      </c>
      <c r="O53" s="41">
        <f>(M53+N53*16.32)*G53*12</f>
        <v>0</v>
      </c>
      <c r="P53" s="17">
        <f t="shared" si="3"/>
        <v>0</v>
      </c>
      <c r="Q53" s="128">
        <f t="shared" si="0"/>
        <v>0.1311499999999981</v>
      </c>
    </row>
    <row r="54" spans="1:17" x14ac:dyDescent="0.25">
      <c r="A54" s="3" t="s">
        <v>480</v>
      </c>
      <c r="B54" s="3" t="s">
        <v>481</v>
      </c>
      <c r="C54" s="1" t="s">
        <v>333</v>
      </c>
      <c r="D54" s="15" t="s">
        <v>31</v>
      </c>
      <c r="E54" s="25" t="s">
        <v>120</v>
      </c>
      <c r="F54" s="25"/>
      <c r="G54" s="29">
        <v>1</v>
      </c>
      <c r="H54" s="41">
        <v>52.09</v>
      </c>
      <c r="I54" s="41">
        <v>38.659999999999997</v>
      </c>
      <c r="J54" s="134">
        <v>52.46</v>
      </c>
      <c r="K54" s="134">
        <v>39.03</v>
      </c>
      <c r="L54" s="41">
        <f>(J54+K54*20.65)*G54*12</f>
        <v>10301.153999999999</v>
      </c>
      <c r="M54" s="16">
        <f t="shared" si="1"/>
        <v>52.591149999999999</v>
      </c>
      <c r="N54" s="17">
        <f t="shared" si="2"/>
        <v>39.127575</v>
      </c>
      <c r="O54" s="41">
        <f>(M54+N54*20.65)*G54*12</f>
        <v>10326.906884999999</v>
      </c>
      <c r="P54" s="17">
        <f t="shared" si="3"/>
        <v>25.752884999999878</v>
      </c>
      <c r="Q54" s="128">
        <f t="shared" si="0"/>
        <v>0.1311499999999981</v>
      </c>
    </row>
    <row r="55" spans="1:17" x14ac:dyDescent="0.25">
      <c r="A55" s="3" t="s">
        <v>480</v>
      </c>
      <c r="B55" s="3" t="s">
        <v>481</v>
      </c>
      <c r="C55" s="1" t="s">
        <v>333</v>
      </c>
      <c r="D55" s="15" t="s">
        <v>115</v>
      </c>
      <c r="E55" s="25" t="s">
        <v>121</v>
      </c>
      <c r="F55" s="25"/>
      <c r="G55" s="29">
        <v>0</v>
      </c>
      <c r="H55" s="41">
        <v>52.09</v>
      </c>
      <c r="I55" s="41">
        <v>38.659999999999997</v>
      </c>
      <c r="J55" s="134">
        <v>52.46</v>
      </c>
      <c r="K55" s="134">
        <v>39.03</v>
      </c>
      <c r="L55" s="41">
        <f>(J55+K55*24.98)*G55*12</f>
        <v>0</v>
      </c>
      <c r="M55" s="16">
        <f t="shared" si="1"/>
        <v>52.591149999999999</v>
      </c>
      <c r="N55" s="17">
        <f t="shared" si="2"/>
        <v>39.127575</v>
      </c>
      <c r="O55" s="41">
        <f>(M55+N55*24.98)*G55*12</f>
        <v>0</v>
      </c>
      <c r="P55" s="17">
        <f t="shared" si="3"/>
        <v>0</v>
      </c>
      <c r="Q55" s="128">
        <f t="shared" si="0"/>
        <v>0.1311499999999981</v>
      </c>
    </row>
    <row r="56" spans="1:17" x14ac:dyDescent="0.25">
      <c r="A56" s="3" t="s">
        <v>480</v>
      </c>
      <c r="B56" s="3" t="s">
        <v>481</v>
      </c>
      <c r="C56" s="1" t="s">
        <v>333</v>
      </c>
      <c r="D56" s="54" t="s">
        <v>356</v>
      </c>
      <c r="E56" s="55" t="s">
        <v>357</v>
      </c>
      <c r="G56" s="18">
        <v>0</v>
      </c>
      <c r="H56" s="16">
        <v>147.94</v>
      </c>
      <c r="I56" s="16"/>
      <c r="J56" s="134">
        <v>149.36000000000001</v>
      </c>
      <c r="K56" s="134"/>
      <c r="L56" s="41">
        <f>G56*J56*12</f>
        <v>0</v>
      </c>
      <c r="M56" s="16">
        <f t="shared" si="1"/>
        <v>149.73340000000002</v>
      </c>
      <c r="N56" s="17">
        <f t="shared" si="2"/>
        <v>0</v>
      </c>
      <c r="O56" s="16">
        <f>G56*M56*12</f>
        <v>0</v>
      </c>
      <c r="P56" s="17">
        <f t="shared" si="3"/>
        <v>0</v>
      </c>
      <c r="Q56" s="128">
        <f t="shared" si="0"/>
        <v>0.37340000000000373</v>
      </c>
    </row>
    <row r="57" spans="1:17" x14ac:dyDescent="0.25">
      <c r="A57" s="3" t="s">
        <v>480</v>
      </c>
      <c r="B57" s="3" t="s">
        <v>481</v>
      </c>
      <c r="C57" s="1" t="s">
        <v>333</v>
      </c>
      <c r="D57" s="15" t="s">
        <v>30</v>
      </c>
      <c r="E57" s="25" t="s">
        <v>126</v>
      </c>
      <c r="F57" s="25"/>
      <c r="G57" s="29">
        <v>2</v>
      </c>
      <c r="H57" s="41">
        <v>147.94</v>
      </c>
      <c r="I57" s="41">
        <v>147.94</v>
      </c>
      <c r="J57" s="134">
        <v>149.36000000000001</v>
      </c>
      <c r="K57" s="134">
        <v>149.36000000000001</v>
      </c>
      <c r="L57" s="41">
        <f>(J57+K57*3.33)*G57*12</f>
        <v>15521.491200000002</v>
      </c>
      <c r="M57" s="16">
        <f>(J57*$M$5)+J57</f>
        <v>149.73340000000002</v>
      </c>
      <c r="N57" s="17">
        <f>(K57*$N$5)+K57</f>
        <v>149.73340000000002</v>
      </c>
      <c r="O57" s="41">
        <f>(M57+N57*3.33)*G57*12</f>
        <v>15560.294928000001</v>
      </c>
      <c r="P57" s="17">
        <f t="shared" si="3"/>
        <v>38.803727999998955</v>
      </c>
      <c r="Q57" s="128">
        <f t="shared" si="0"/>
        <v>0.37340000000000373</v>
      </c>
    </row>
    <row r="58" spans="1:17" x14ac:dyDescent="0.25">
      <c r="A58" s="3" t="s">
        <v>480</v>
      </c>
      <c r="B58" s="3" t="s">
        <v>481</v>
      </c>
      <c r="C58" s="113" t="s">
        <v>333</v>
      </c>
      <c r="D58" s="114" t="s">
        <v>352</v>
      </c>
      <c r="E58" s="115" t="s">
        <v>353</v>
      </c>
      <c r="F58" s="113"/>
      <c r="G58" s="120">
        <v>591</v>
      </c>
      <c r="H58" s="16">
        <v>2.57</v>
      </c>
      <c r="I58" s="16"/>
      <c r="J58" s="112">
        <v>2.57</v>
      </c>
      <c r="K58" s="112"/>
      <c r="L58" s="112">
        <f>G58*J58*12</f>
        <v>18226.439999999999</v>
      </c>
      <c r="M58" s="112">
        <f>J58</f>
        <v>2.57</v>
      </c>
      <c r="N58" s="119">
        <f t="shared" si="2"/>
        <v>0</v>
      </c>
      <c r="O58" s="112">
        <f>G58*M58*12</f>
        <v>18226.439999999999</v>
      </c>
      <c r="P58" s="119">
        <f t="shared" si="3"/>
        <v>0</v>
      </c>
      <c r="Q58" s="128">
        <f t="shared" si="0"/>
        <v>0</v>
      </c>
    </row>
    <row r="59" spans="1:17" x14ac:dyDescent="0.25">
      <c r="A59" s="3" t="s">
        <v>480</v>
      </c>
      <c r="B59" s="3" t="s">
        <v>481</v>
      </c>
      <c r="C59" s="1" t="s">
        <v>333</v>
      </c>
      <c r="D59" s="54" t="s">
        <v>354</v>
      </c>
      <c r="E59" s="55" t="s">
        <v>355</v>
      </c>
      <c r="F59" s="25"/>
      <c r="G59" s="29">
        <v>11</v>
      </c>
      <c r="H59" s="41">
        <v>18.350000000000001</v>
      </c>
      <c r="I59" s="41"/>
      <c r="J59" s="41">
        <v>18.350000000000001</v>
      </c>
      <c r="K59" s="41"/>
      <c r="L59" s="16">
        <f>G59*J59*12</f>
        <v>2422.2000000000003</v>
      </c>
      <c r="M59" s="16">
        <f t="shared" si="1"/>
        <v>18.395875</v>
      </c>
      <c r="N59" s="17">
        <f t="shared" si="2"/>
        <v>0</v>
      </c>
      <c r="O59" s="16">
        <f>G59*M59*12</f>
        <v>2428.2555000000002</v>
      </c>
      <c r="P59" s="17">
        <f t="shared" si="3"/>
        <v>6.0554999999999382</v>
      </c>
      <c r="Q59" s="128">
        <f t="shared" si="0"/>
        <v>4.5874999999998778E-2</v>
      </c>
    </row>
    <row r="60" spans="1:17" x14ac:dyDescent="0.25">
      <c r="A60" s="3" t="s">
        <v>480</v>
      </c>
      <c r="B60" s="3" t="s">
        <v>481</v>
      </c>
      <c r="C60" s="1" t="s">
        <v>333</v>
      </c>
      <c r="D60" s="15" t="s">
        <v>29</v>
      </c>
      <c r="E60" s="25" t="s">
        <v>127</v>
      </c>
      <c r="F60" s="25"/>
      <c r="G60" s="29">
        <v>62</v>
      </c>
      <c r="H60" s="41">
        <v>69.48</v>
      </c>
      <c r="I60" s="41">
        <v>49.6</v>
      </c>
      <c r="J60" s="134">
        <v>69.95</v>
      </c>
      <c r="K60" s="134">
        <v>50.07</v>
      </c>
      <c r="L60" s="41">
        <f>(J60+K60*1.17)*G60*12</f>
        <v>95627.733600000007</v>
      </c>
      <c r="M60" s="16">
        <f t="shared" si="1"/>
        <v>70.124875000000003</v>
      </c>
      <c r="N60" s="17">
        <f t="shared" si="2"/>
        <v>50.195174999999999</v>
      </c>
      <c r="O60" s="41">
        <f>(M60+N60*1.17)*G60*12</f>
        <v>95866.802933999992</v>
      </c>
      <c r="P60" s="17">
        <f t="shared" si="3"/>
        <v>239.06933399998525</v>
      </c>
      <c r="Q60" s="128">
        <f t="shared" si="0"/>
        <v>0.17487500000000011</v>
      </c>
    </row>
    <row r="61" spans="1:17" x14ac:dyDescent="0.25">
      <c r="A61" s="3" t="s">
        <v>480</v>
      </c>
      <c r="B61" s="3" t="s">
        <v>481</v>
      </c>
      <c r="C61" s="1" t="s">
        <v>333</v>
      </c>
      <c r="D61" s="54" t="s">
        <v>417</v>
      </c>
      <c r="E61" s="26" t="s">
        <v>167</v>
      </c>
      <c r="F61" s="26"/>
      <c r="G61" s="30">
        <v>17</v>
      </c>
      <c r="H61" s="41">
        <v>69.599999999999994</v>
      </c>
      <c r="I61" s="41"/>
      <c r="J61" s="134">
        <v>70.069999999999993</v>
      </c>
      <c r="K61" s="134"/>
      <c r="L61" s="41">
        <f>+G61*J61*12</f>
        <v>14294.279999999999</v>
      </c>
      <c r="M61" s="16">
        <f t="shared" si="1"/>
        <v>70.245174999999989</v>
      </c>
      <c r="N61" s="17">
        <f t="shared" si="2"/>
        <v>0</v>
      </c>
      <c r="O61" s="41">
        <f>+G61*M61*12</f>
        <v>14330.015699999998</v>
      </c>
      <c r="P61" s="17">
        <f t="shared" si="3"/>
        <v>35.735699999999269</v>
      </c>
      <c r="Q61" s="128">
        <f t="shared" si="0"/>
        <v>0.17517499999999586</v>
      </c>
    </row>
    <row r="62" spans="1:17" x14ac:dyDescent="0.25">
      <c r="A62" s="3" t="s">
        <v>480</v>
      </c>
      <c r="B62" s="3" t="s">
        <v>481</v>
      </c>
      <c r="C62" s="1" t="s">
        <v>333</v>
      </c>
      <c r="D62" s="54" t="s">
        <v>418</v>
      </c>
      <c r="E62" s="26" t="s">
        <v>168</v>
      </c>
      <c r="F62" s="26"/>
      <c r="G62" s="30">
        <v>30</v>
      </c>
      <c r="H62" s="41">
        <v>64.67</v>
      </c>
      <c r="I62" s="41"/>
      <c r="J62" s="134">
        <v>65.14</v>
      </c>
      <c r="K62" s="134"/>
      <c r="L62" s="41">
        <f>+G62*J62*12</f>
        <v>23450.400000000001</v>
      </c>
      <c r="M62" s="16">
        <f t="shared" si="1"/>
        <v>65.302850000000007</v>
      </c>
      <c r="N62" s="17">
        <f t="shared" si="2"/>
        <v>0</v>
      </c>
      <c r="O62" s="41">
        <f>+G62*M62*12</f>
        <v>23509.026000000002</v>
      </c>
      <c r="P62" s="17">
        <f t="shared" si="3"/>
        <v>58.626000000000204</v>
      </c>
      <c r="Q62" s="128">
        <f t="shared" si="0"/>
        <v>0.16285000000000593</v>
      </c>
    </row>
    <row r="63" spans="1:17" x14ac:dyDescent="0.25">
      <c r="A63" s="3" t="s">
        <v>480</v>
      </c>
      <c r="B63" s="3" t="s">
        <v>481</v>
      </c>
      <c r="C63" s="1" t="s">
        <v>333</v>
      </c>
      <c r="D63" s="15" t="s">
        <v>28</v>
      </c>
      <c r="E63" s="25" t="s">
        <v>128</v>
      </c>
      <c r="F63" s="25"/>
      <c r="G63" s="29">
        <v>364</v>
      </c>
      <c r="H63" s="41">
        <v>69.48</v>
      </c>
      <c r="I63" s="41">
        <v>49.6</v>
      </c>
      <c r="J63" s="134">
        <v>69.95</v>
      </c>
      <c r="K63" s="134">
        <v>50.07</v>
      </c>
      <c r="L63" s="41">
        <f>(J63+K63*3.33)*G63*12</f>
        <v>1033831.7808000001</v>
      </c>
      <c r="M63" s="16">
        <f t="shared" si="1"/>
        <v>70.124875000000003</v>
      </c>
      <c r="N63" s="17">
        <f t="shared" si="2"/>
        <v>50.195174999999999</v>
      </c>
      <c r="O63" s="41">
        <f>(M63+N63*3.33)*G63*12</f>
        <v>1036416.3602519999</v>
      </c>
      <c r="P63" s="17">
        <f t="shared" si="3"/>
        <v>2584.5794519998599</v>
      </c>
      <c r="Q63" s="128">
        <f t="shared" si="0"/>
        <v>0.17487500000000011</v>
      </c>
    </row>
    <row r="64" spans="1:17" x14ac:dyDescent="0.25">
      <c r="A64" s="3" t="s">
        <v>480</v>
      </c>
      <c r="B64" s="3" t="s">
        <v>481</v>
      </c>
      <c r="C64" s="1" t="s">
        <v>333</v>
      </c>
      <c r="D64" s="15" t="s">
        <v>27</v>
      </c>
      <c r="E64" s="25" t="s">
        <v>129</v>
      </c>
      <c r="F64" s="25"/>
      <c r="G64" s="29">
        <v>105</v>
      </c>
      <c r="H64" s="41">
        <v>69.48</v>
      </c>
      <c r="I64" s="41">
        <v>49.6</v>
      </c>
      <c r="J64" s="134">
        <v>69.95</v>
      </c>
      <c r="K64" s="134">
        <v>50.07</v>
      </c>
      <c r="L64" s="41">
        <f>(J64+K64*7.66)*G64*12</f>
        <v>571392.61199999996</v>
      </c>
      <c r="M64" s="16">
        <f t="shared" si="1"/>
        <v>70.124875000000003</v>
      </c>
      <c r="N64" s="17">
        <f t="shared" si="2"/>
        <v>50.195174999999999</v>
      </c>
      <c r="O64" s="41">
        <f>(M64+N64*7.66)*G64*12</f>
        <v>572821.09353000007</v>
      </c>
      <c r="P64" s="17">
        <f t="shared" si="3"/>
        <v>1428.4815300001064</v>
      </c>
      <c r="Q64" s="128">
        <f t="shared" si="0"/>
        <v>0.17487500000000011</v>
      </c>
    </row>
    <row r="65" spans="1:17" x14ac:dyDescent="0.25">
      <c r="A65" s="3" t="s">
        <v>480</v>
      </c>
      <c r="B65" s="3" t="s">
        <v>481</v>
      </c>
      <c r="C65" s="1" t="s">
        <v>333</v>
      </c>
      <c r="D65" s="15" t="s">
        <v>26</v>
      </c>
      <c r="E65" s="25" t="s">
        <v>130</v>
      </c>
      <c r="F65" s="25"/>
      <c r="G65" s="29">
        <v>43</v>
      </c>
      <c r="H65" s="41">
        <v>69.48</v>
      </c>
      <c r="I65" s="41">
        <v>49.6</v>
      </c>
      <c r="J65" s="134">
        <v>69.95</v>
      </c>
      <c r="K65" s="134">
        <v>50.07</v>
      </c>
      <c r="L65" s="41">
        <f>(J65+K65*11.99)*G65*12</f>
        <v>345869.27880000003</v>
      </c>
      <c r="M65" s="16">
        <f t="shared" si="1"/>
        <v>70.124875000000003</v>
      </c>
      <c r="N65" s="17">
        <f t="shared" si="2"/>
        <v>50.195174999999999</v>
      </c>
      <c r="O65" s="41">
        <f>(M65+N65*11.99)*G65*12</f>
        <v>346733.95199699997</v>
      </c>
      <c r="P65" s="17">
        <f t="shared" si="3"/>
        <v>864.67319699993823</v>
      </c>
      <c r="Q65" s="128">
        <f t="shared" si="0"/>
        <v>0.17487500000000011</v>
      </c>
    </row>
    <row r="66" spans="1:17" x14ac:dyDescent="0.25">
      <c r="A66" s="3" t="s">
        <v>480</v>
      </c>
      <c r="B66" s="3" t="s">
        <v>481</v>
      </c>
      <c r="C66" s="1" t="s">
        <v>333</v>
      </c>
      <c r="D66" s="15" t="s">
        <v>25</v>
      </c>
      <c r="E66" s="25" t="s">
        <v>131</v>
      </c>
      <c r="F66" s="25"/>
      <c r="G66" s="29">
        <v>6</v>
      </c>
      <c r="H66" s="41">
        <v>69.48</v>
      </c>
      <c r="I66" s="41">
        <v>49.6</v>
      </c>
      <c r="J66" s="134">
        <v>69.95</v>
      </c>
      <c r="K66" s="134">
        <v>50.07</v>
      </c>
      <c r="L66" s="41">
        <f>(J66+K66*16.32)*G66*12</f>
        <v>63870.652800000011</v>
      </c>
      <c r="M66" s="16">
        <f t="shared" si="1"/>
        <v>70.124875000000003</v>
      </c>
      <c r="N66" s="17">
        <f t="shared" si="2"/>
        <v>50.195174999999999</v>
      </c>
      <c r="O66" s="41">
        <f>(M66+N66*16.32)*G66*12</f>
        <v>64030.329431999991</v>
      </c>
      <c r="P66" s="17">
        <f t="shared" si="3"/>
        <v>159.6766319999806</v>
      </c>
      <c r="Q66" s="128">
        <f t="shared" si="0"/>
        <v>0.17487500000000011</v>
      </c>
    </row>
    <row r="67" spans="1:17" x14ac:dyDescent="0.25">
      <c r="A67" s="3" t="s">
        <v>480</v>
      </c>
      <c r="B67" s="3" t="s">
        <v>481</v>
      </c>
      <c r="C67" s="1" t="s">
        <v>333</v>
      </c>
      <c r="D67" s="15" t="s">
        <v>24</v>
      </c>
      <c r="E67" s="25" t="s">
        <v>132</v>
      </c>
      <c r="F67" s="25"/>
      <c r="G67" s="29">
        <v>7</v>
      </c>
      <c r="H67" s="41">
        <v>69.48</v>
      </c>
      <c r="I67" s="41">
        <v>49.6</v>
      </c>
      <c r="J67" s="134">
        <v>69.95</v>
      </c>
      <c r="K67" s="134">
        <v>50.07</v>
      </c>
      <c r="L67" s="41">
        <f>(J67+K67*20.65)*G67*12</f>
        <v>92727.222000000009</v>
      </c>
      <c r="M67" s="16">
        <f t="shared" si="1"/>
        <v>70.124875000000003</v>
      </c>
      <c r="N67" s="17">
        <f t="shared" si="2"/>
        <v>50.195174999999999</v>
      </c>
      <c r="O67" s="41">
        <f>(M67+N67*20.65)*G67*12</f>
        <v>92959.04005499999</v>
      </c>
      <c r="P67" s="17">
        <f t="shared" si="3"/>
        <v>231.81805499998154</v>
      </c>
      <c r="Q67" s="128">
        <f t="shared" si="0"/>
        <v>0.17487500000000011</v>
      </c>
    </row>
    <row r="68" spans="1:17" x14ac:dyDescent="0.25">
      <c r="A68" s="3" t="s">
        <v>480</v>
      </c>
      <c r="B68" s="3" t="s">
        <v>481</v>
      </c>
      <c r="C68" s="1" t="s">
        <v>333</v>
      </c>
      <c r="D68" s="15" t="s">
        <v>23</v>
      </c>
      <c r="E68" s="25" t="s">
        <v>133</v>
      </c>
      <c r="F68" s="25"/>
      <c r="G68" s="29">
        <v>4</v>
      </c>
      <c r="H68" s="41">
        <v>69.48</v>
      </c>
      <c r="I68" s="41">
        <v>49.6</v>
      </c>
      <c r="J68" s="134">
        <v>69.95</v>
      </c>
      <c r="K68" s="134">
        <v>50.07</v>
      </c>
      <c r="L68" s="41">
        <f>(J68+K68*24.98)*G68*12</f>
        <v>63393.532800000008</v>
      </c>
      <c r="M68" s="16">
        <f t="shared" si="1"/>
        <v>70.124875000000003</v>
      </c>
      <c r="N68" s="17">
        <f t="shared" si="2"/>
        <v>50.195174999999999</v>
      </c>
      <c r="O68" s="41">
        <f>(M68+N68*24.98)*G68*12</f>
        <v>63552.016631999999</v>
      </c>
      <c r="P68" s="17">
        <f t="shared" si="3"/>
        <v>158.4838319999908</v>
      </c>
      <c r="Q68" s="128">
        <f t="shared" si="0"/>
        <v>0.17487500000000011</v>
      </c>
    </row>
    <row r="69" spans="1:17" x14ac:dyDescent="0.25">
      <c r="A69" s="3" t="s">
        <v>480</v>
      </c>
      <c r="B69" s="3" t="s">
        <v>481</v>
      </c>
      <c r="C69" s="1" t="s">
        <v>333</v>
      </c>
      <c r="D69" s="54" t="s">
        <v>358</v>
      </c>
      <c r="E69" s="55" t="s">
        <v>359</v>
      </c>
      <c r="G69" s="18">
        <v>0</v>
      </c>
      <c r="H69" s="16">
        <v>216.51</v>
      </c>
      <c r="I69" s="16"/>
      <c r="J69" s="134">
        <v>218.29</v>
      </c>
      <c r="K69" s="134"/>
      <c r="L69" s="41">
        <f>G69*J69*12</f>
        <v>0</v>
      </c>
      <c r="M69" s="16">
        <f t="shared" si="1"/>
        <v>218.835725</v>
      </c>
      <c r="N69" s="17">
        <f t="shared" si="2"/>
        <v>0</v>
      </c>
      <c r="O69" s="16">
        <f>G69*M69*12</f>
        <v>0</v>
      </c>
      <c r="P69" s="17">
        <f t="shared" si="3"/>
        <v>0</v>
      </c>
      <c r="Q69" s="128">
        <f t="shared" si="0"/>
        <v>0.54572500000000446</v>
      </c>
    </row>
    <row r="70" spans="1:17" x14ac:dyDescent="0.25">
      <c r="A70" s="3" t="s">
        <v>480</v>
      </c>
      <c r="B70" s="3" t="s">
        <v>481</v>
      </c>
      <c r="C70" s="1" t="s">
        <v>333</v>
      </c>
      <c r="D70" s="15" t="s">
        <v>181</v>
      </c>
      <c r="E70" s="71" t="s">
        <v>175</v>
      </c>
      <c r="F70" s="71"/>
      <c r="G70" s="29">
        <v>1</v>
      </c>
      <c r="H70" s="41">
        <v>216.51</v>
      </c>
      <c r="I70" s="41">
        <v>216.51</v>
      </c>
      <c r="J70" s="134">
        <v>218.29</v>
      </c>
      <c r="K70" s="134">
        <v>218.29</v>
      </c>
      <c r="L70" s="41">
        <f>(J70+K70*3.33)*G70*12</f>
        <v>11342.348399999999</v>
      </c>
      <c r="M70" s="16">
        <f t="shared" si="1"/>
        <v>218.835725</v>
      </c>
      <c r="N70" s="17">
        <f t="shared" si="2"/>
        <v>218.835725</v>
      </c>
      <c r="O70" s="41">
        <f>(M70+N70*3.33)*G70*12</f>
        <v>11370.704271000001</v>
      </c>
      <c r="P70" s="17">
        <f t="shared" si="3"/>
        <v>28.355871000001571</v>
      </c>
      <c r="Q70" s="128">
        <f t="shared" si="0"/>
        <v>0.54572500000000446</v>
      </c>
    </row>
    <row r="71" spans="1:17" x14ac:dyDescent="0.25">
      <c r="A71" s="3" t="s">
        <v>480</v>
      </c>
      <c r="B71" s="3" t="s">
        <v>481</v>
      </c>
      <c r="C71" s="113" t="s">
        <v>333</v>
      </c>
      <c r="D71" s="114" t="s">
        <v>360</v>
      </c>
      <c r="E71" s="115" t="s">
        <v>361</v>
      </c>
      <c r="F71" s="113"/>
      <c r="G71" s="120">
        <v>311</v>
      </c>
      <c r="H71" s="16">
        <v>2.92</v>
      </c>
      <c r="I71" s="16"/>
      <c r="J71" s="112">
        <v>2.92</v>
      </c>
      <c r="K71" s="112"/>
      <c r="L71" s="112">
        <f>G71*J71*12</f>
        <v>10897.44</v>
      </c>
      <c r="M71" s="112">
        <f>J71</f>
        <v>2.92</v>
      </c>
      <c r="N71" s="119">
        <f t="shared" ref="N71:N135" si="4">(K71*$N$5)+K71</f>
        <v>0</v>
      </c>
      <c r="O71" s="112">
        <f>G71*M71*12</f>
        <v>10897.44</v>
      </c>
      <c r="P71" s="119">
        <f t="shared" ref="P71:P135" si="5">O71-L71</f>
        <v>0</v>
      </c>
      <c r="Q71" s="128">
        <f t="shared" ref="Q71:Q135" si="6">M71-J71</f>
        <v>0</v>
      </c>
    </row>
    <row r="72" spans="1:17" x14ac:dyDescent="0.25">
      <c r="A72" s="3" t="s">
        <v>480</v>
      </c>
      <c r="B72" s="3" t="s">
        <v>481</v>
      </c>
      <c r="C72" s="1" t="s">
        <v>333</v>
      </c>
      <c r="D72" s="54" t="s">
        <v>362</v>
      </c>
      <c r="E72" s="55" t="s">
        <v>363</v>
      </c>
      <c r="G72" s="18">
        <v>5</v>
      </c>
      <c r="H72" s="16">
        <v>18.350000000000001</v>
      </c>
      <c r="I72" s="16"/>
      <c r="J72" s="16">
        <v>18.350000000000001</v>
      </c>
      <c r="K72" s="16"/>
      <c r="L72" s="16">
        <f>G72*J72*12</f>
        <v>1101</v>
      </c>
      <c r="M72" s="16">
        <f t="shared" ref="M72:M135" si="7">(J72*$M$5)+J72</f>
        <v>18.395875</v>
      </c>
      <c r="N72" s="17">
        <f t="shared" si="4"/>
        <v>0</v>
      </c>
      <c r="O72" s="16">
        <f>G72*M72*12</f>
        <v>1103.7525000000001</v>
      </c>
      <c r="P72" s="17">
        <f t="shared" si="5"/>
        <v>2.7525000000000546</v>
      </c>
      <c r="Q72" s="128">
        <f t="shared" si="6"/>
        <v>4.5874999999998778E-2</v>
      </c>
    </row>
    <row r="73" spans="1:17" x14ac:dyDescent="0.25">
      <c r="A73" s="3" t="s">
        <v>480</v>
      </c>
      <c r="B73" s="3" t="s">
        <v>481</v>
      </c>
      <c r="C73" s="1" t="s">
        <v>333</v>
      </c>
      <c r="D73" s="15" t="s">
        <v>22</v>
      </c>
      <c r="E73" s="25" t="s">
        <v>134</v>
      </c>
      <c r="F73" s="25"/>
      <c r="G73" s="29">
        <v>23</v>
      </c>
      <c r="H73" s="41">
        <v>94.42</v>
      </c>
      <c r="I73" s="41">
        <v>74.48</v>
      </c>
      <c r="J73" s="134">
        <v>95.07</v>
      </c>
      <c r="K73" s="134">
        <v>75.13</v>
      </c>
      <c r="L73" s="41">
        <f>(J73+K73*1.17)*G73*12</f>
        <v>50500.299599999998</v>
      </c>
      <c r="M73" s="16">
        <f t="shared" si="7"/>
        <v>95.307674999999989</v>
      </c>
      <c r="N73" s="17">
        <f t="shared" si="4"/>
        <v>75.317824999999999</v>
      </c>
      <c r="O73" s="41">
        <f>(M73+N73*1.17)*G73*12</f>
        <v>50626.550348999997</v>
      </c>
      <c r="P73" s="17">
        <f t="shared" si="5"/>
        <v>126.2507489999989</v>
      </c>
      <c r="Q73" s="128">
        <f t="shared" si="6"/>
        <v>0.23767499999999586</v>
      </c>
    </row>
    <row r="74" spans="1:17" x14ac:dyDescent="0.25">
      <c r="A74" s="3" t="s">
        <v>480</v>
      </c>
      <c r="B74" s="3" t="s">
        <v>481</v>
      </c>
      <c r="C74" s="1" t="s">
        <v>333</v>
      </c>
      <c r="D74" s="54" t="s">
        <v>419</v>
      </c>
      <c r="E74" s="26" t="s">
        <v>169</v>
      </c>
      <c r="F74" s="26"/>
      <c r="G74" s="30">
        <v>14</v>
      </c>
      <c r="H74" s="41">
        <v>94.48</v>
      </c>
      <c r="I74" s="41"/>
      <c r="J74" s="134">
        <v>95.13</v>
      </c>
      <c r="K74" s="134"/>
      <c r="L74" s="41">
        <f>+G74*J74*12</f>
        <v>15981.84</v>
      </c>
      <c r="M74" s="16">
        <f t="shared" si="7"/>
        <v>95.367824999999996</v>
      </c>
      <c r="N74" s="17">
        <f t="shared" si="4"/>
        <v>0</v>
      </c>
      <c r="O74" s="41">
        <f>+G74*M74*12</f>
        <v>16021.794599999997</v>
      </c>
      <c r="P74" s="17">
        <f t="shared" si="5"/>
        <v>39.954599999997299</v>
      </c>
      <c r="Q74" s="128">
        <f t="shared" si="6"/>
        <v>0.23782500000000084</v>
      </c>
    </row>
    <row r="75" spans="1:17" x14ac:dyDescent="0.25">
      <c r="A75" s="3" t="s">
        <v>480</v>
      </c>
      <c r="B75" s="3" t="s">
        <v>481</v>
      </c>
      <c r="C75" s="1" t="s">
        <v>333</v>
      </c>
      <c r="D75" s="54" t="s">
        <v>420</v>
      </c>
      <c r="E75" s="26" t="s">
        <v>170</v>
      </c>
      <c r="F75" s="26"/>
      <c r="G75" s="30">
        <v>12</v>
      </c>
      <c r="H75" s="41">
        <v>95.86</v>
      </c>
      <c r="I75" s="41"/>
      <c r="J75" s="134">
        <v>96.51</v>
      </c>
      <c r="K75" s="134"/>
      <c r="L75" s="41">
        <f>+G75*J75*12</f>
        <v>13897.440000000002</v>
      </c>
      <c r="M75" s="16">
        <f t="shared" si="7"/>
        <v>96.751275000000007</v>
      </c>
      <c r="N75" s="17">
        <f t="shared" si="4"/>
        <v>0</v>
      </c>
      <c r="O75" s="41">
        <f>+G75*M75*12</f>
        <v>13932.1836</v>
      </c>
      <c r="P75" s="17">
        <f t="shared" si="5"/>
        <v>34.743599999997969</v>
      </c>
      <c r="Q75" s="128">
        <f t="shared" si="6"/>
        <v>0.24127500000000168</v>
      </c>
    </row>
    <row r="76" spans="1:17" x14ac:dyDescent="0.25">
      <c r="A76" s="3" t="s">
        <v>480</v>
      </c>
      <c r="B76" s="3" t="s">
        <v>481</v>
      </c>
      <c r="C76" s="1" t="s">
        <v>333</v>
      </c>
      <c r="D76" s="15" t="s">
        <v>21</v>
      </c>
      <c r="E76" s="26" t="s">
        <v>136</v>
      </c>
      <c r="F76" s="25"/>
      <c r="G76" s="29">
        <v>259</v>
      </c>
      <c r="H76" s="41">
        <v>94.42</v>
      </c>
      <c r="I76" s="41">
        <v>74.48</v>
      </c>
      <c r="J76" s="134">
        <v>95.07</v>
      </c>
      <c r="K76" s="134">
        <v>75.13</v>
      </c>
      <c r="L76" s="41">
        <f>(J76+K76*3.33)*G76*12</f>
        <v>1073046.0131999999</v>
      </c>
      <c r="M76" s="16">
        <f t="shared" si="7"/>
        <v>95.307674999999989</v>
      </c>
      <c r="N76" s="17">
        <f t="shared" si="4"/>
        <v>75.317824999999999</v>
      </c>
      <c r="O76" s="41">
        <f>(M76+N76*3.33)*G76*12</f>
        <v>1075728.6282330002</v>
      </c>
      <c r="P76" s="17">
        <f t="shared" si="5"/>
        <v>2682.615033000242</v>
      </c>
      <c r="Q76" s="128">
        <f t="shared" si="6"/>
        <v>0.23767499999999586</v>
      </c>
    </row>
    <row r="77" spans="1:17" x14ac:dyDescent="0.25">
      <c r="A77" s="3" t="s">
        <v>480</v>
      </c>
      <c r="B77" s="3" t="s">
        <v>481</v>
      </c>
      <c r="C77" s="1" t="s">
        <v>333</v>
      </c>
      <c r="D77" s="15" t="s">
        <v>20</v>
      </c>
      <c r="E77" s="26" t="s">
        <v>137</v>
      </c>
      <c r="F77" s="25"/>
      <c r="G77" s="29">
        <v>66</v>
      </c>
      <c r="H77" s="41">
        <v>94.42</v>
      </c>
      <c r="I77" s="41">
        <v>74.48</v>
      </c>
      <c r="J77" s="134">
        <v>95.07</v>
      </c>
      <c r="K77" s="134">
        <v>75.13</v>
      </c>
      <c r="L77" s="41">
        <f>(J77+K77*7.66)*G77*12</f>
        <v>531088.11360000004</v>
      </c>
      <c r="M77" s="16">
        <f t="shared" si="7"/>
        <v>95.307674999999989</v>
      </c>
      <c r="N77" s="17">
        <f t="shared" si="4"/>
        <v>75.317824999999999</v>
      </c>
      <c r="O77" s="41">
        <f>(M77+N77*7.66)*G77*12</f>
        <v>532415.83388400008</v>
      </c>
      <c r="P77" s="17">
        <f t="shared" si="5"/>
        <v>1327.7202840000391</v>
      </c>
      <c r="Q77" s="128">
        <f t="shared" si="6"/>
        <v>0.23767499999999586</v>
      </c>
    </row>
    <row r="78" spans="1:17" x14ac:dyDescent="0.25">
      <c r="A78" s="3" t="s">
        <v>480</v>
      </c>
      <c r="B78" s="3" t="s">
        <v>481</v>
      </c>
      <c r="C78" s="1" t="s">
        <v>333</v>
      </c>
      <c r="D78" s="15" t="s">
        <v>19</v>
      </c>
      <c r="E78" s="26" t="s">
        <v>138</v>
      </c>
      <c r="F78" s="26"/>
      <c r="G78" s="29">
        <v>21</v>
      </c>
      <c r="H78" s="41">
        <v>94.42</v>
      </c>
      <c r="I78" s="41">
        <v>74.48</v>
      </c>
      <c r="J78" s="134">
        <v>95.07</v>
      </c>
      <c r="K78" s="134">
        <v>75.13</v>
      </c>
      <c r="L78" s="41">
        <f>(J78+K78*11.99)*G78*12</f>
        <v>250961.43239999999</v>
      </c>
      <c r="M78" s="16">
        <f t="shared" si="7"/>
        <v>95.307674999999989</v>
      </c>
      <c r="N78" s="17">
        <f t="shared" si="4"/>
        <v>75.317824999999999</v>
      </c>
      <c r="O78" s="41">
        <f>(M78+N78*11.99)*G78*12</f>
        <v>251588.83598099998</v>
      </c>
      <c r="P78" s="17">
        <f t="shared" si="5"/>
        <v>627.40358099999139</v>
      </c>
      <c r="Q78" s="128">
        <f t="shared" si="6"/>
        <v>0.23767499999999586</v>
      </c>
    </row>
    <row r="79" spans="1:17" x14ac:dyDescent="0.25">
      <c r="A79" s="3" t="s">
        <v>480</v>
      </c>
      <c r="B79" s="3" t="s">
        <v>481</v>
      </c>
      <c r="C79" s="1" t="s">
        <v>333</v>
      </c>
      <c r="D79" s="15" t="s">
        <v>18</v>
      </c>
      <c r="E79" s="26" t="s">
        <v>139</v>
      </c>
      <c r="F79" s="26"/>
      <c r="G79" s="29">
        <v>4</v>
      </c>
      <c r="H79" s="41">
        <v>94.42</v>
      </c>
      <c r="I79" s="41">
        <v>74.48</v>
      </c>
      <c r="J79" s="134">
        <v>95.07</v>
      </c>
      <c r="K79" s="134">
        <v>75.13</v>
      </c>
      <c r="L79" s="41">
        <f>(J79+K79*16.32)*G79*12</f>
        <v>63417.196799999991</v>
      </c>
      <c r="M79" s="16">
        <f t="shared" si="7"/>
        <v>95.307674999999989</v>
      </c>
      <c r="N79" s="17">
        <f t="shared" si="4"/>
        <v>75.317824999999999</v>
      </c>
      <c r="O79" s="41">
        <f>(M79+N79*16.32)*G79*12</f>
        <v>63575.739791999993</v>
      </c>
      <c r="P79" s="17">
        <f t="shared" si="5"/>
        <v>158.54299200000241</v>
      </c>
      <c r="Q79" s="128">
        <f t="shared" si="6"/>
        <v>0.23767499999999586</v>
      </c>
    </row>
    <row r="80" spans="1:17" x14ac:dyDescent="0.25">
      <c r="A80" s="3" t="s">
        <v>480</v>
      </c>
      <c r="B80" s="3" t="s">
        <v>481</v>
      </c>
      <c r="C80" s="1" t="s">
        <v>333</v>
      </c>
      <c r="D80" s="15" t="s">
        <v>17</v>
      </c>
      <c r="E80" s="26" t="s">
        <v>140</v>
      </c>
      <c r="F80" s="26"/>
      <c r="G80" s="29">
        <v>4</v>
      </c>
      <c r="H80" s="41">
        <v>94.42</v>
      </c>
      <c r="I80" s="41">
        <v>74.48</v>
      </c>
      <c r="J80" s="134">
        <v>95.07</v>
      </c>
      <c r="K80" s="134">
        <v>75.13</v>
      </c>
      <c r="L80" s="41">
        <f>(J80+K80*20.65)*G80*12</f>
        <v>79032.215999999986</v>
      </c>
      <c r="M80" s="16">
        <f t="shared" si="7"/>
        <v>95.307674999999989</v>
      </c>
      <c r="N80" s="17">
        <f t="shared" si="4"/>
        <v>75.317824999999999</v>
      </c>
      <c r="O80" s="41">
        <f>(M80+N80*20.65)*G80*12</f>
        <v>79229.796539999996</v>
      </c>
      <c r="P80" s="17">
        <f t="shared" si="5"/>
        <v>197.58054000000993</v>
      </c>
      <c r="Q80" s="128">
        <f t="shared" si="6"/>
        <v>0.23767499999999586</v>
      </c>
    </row>
    <row r="81" spans="1:17" x14ac:dyDescent="0.25">
      <c r="A81" s="3" t="s">
        <v>480</v>
      </c>
      <c r="B81" s="3" t="s">
        <v>481</v>
      </c>
      <c r="C81" s="1" t="s">
        <v>333</v>
      </c>
      <c r="D81" s="15" t="s">
        <v>135</v>
      </c>
      <c r="E81" s="26" t="s">
        <v>141</v>
      </c>
      <c r="F81" s="26"/>
      <c r="G81" s="29">
        <v>1</v>
      </c>
      <c r="H81" s="41">
        <v>94.42</v>
      </c>
      <c r="I81" s="41">
        <v>74.48</v>
      </c>
      <c r="J81" s="134">
        <v>95.07</v>
      </c>
      <c r="K81" s="134">
        <v>75.13</v>
      </c>
      <c r="L81" s="41">
        <f>(J81+K81*24.98)*G81*12</f>
        <v>23661.808799999999</v>
      </c>
      <c r="M81" s="16">
        <f t="shared" si="7"/>
        <v>95.307674999999989</v>
      </c>
      <c r="N81" s="17">
        <f t="shared" si="4"/>
        <v>75.317824999999999</v>
      </c>
      <c r="O81" s="41">
        <f>(M81+N81*24.98)*G81*12</f>
        <v>23720.963322</v>
      </c>
      <c r="P81" s="17">
        <f t="shared" si="5"/>
        <v>59.154522000000725</v>
      </c>
      <c r="Q81" s="128">
        <f t="shared" si="6"/>
        <v>0.23767499999999586</v>
      </c>
    </row>
    <row r="82" spans="1:17" x14ac:dyDescent="0.25">
      <c r="A82" s="3" t="s">
        <v>480</v>
      </c>
      <c r="B82" s="3" t="s">
        <v>481</v>
      </c>
      <c r="C82" s="1" t="s">
        <v>333</v>
      </c>
      <c r="D82" s="19" t="s">
        <v>365</v>
      </c>
      <c r="E82" s="26" t="s">
        <v>324</v>
      </c>
      <c r="F82" s="72"/>
      <c r="G82" s="30">
        <v>82</v>
      </c>
      <c r="H82" s="41">
        <f>0.55</f>
        <v>0.55000000000000004</v>
      </c>
      <c r="I82" s="41">
        <v>0.55000000000000004</v>
      </c>
      <c r="J82" s="41">
        <f>0.55</f>
        <v>0.55000000000000004</v>
      </c>
      <c r="K82" s="41">
        <v>0.55000000000000004</v>
      </c>
      <c r="L82" s="41">
        <f>(J82+K82*3.33)*G82*12</f>
        <v>2343.3959999999997</v>
      </c>
      <c r="M82" s="16">
        <v>0.55000000000000004</v>
      </c>
      <c r="N82" s="17">
        <v>0.55000000000000004</v>
      </c>
      <c r="O82" s="41">
        <f>(M82+N82*3.33)*G82*12</f>
        <v>2343.3959999999997</v>
      </c>
      <c r="P82" s="17">
        <f t="shared" si="5"/>
        <v>0</v>
      </c>
      <c r="Q82" s="128">
        <f t="shared" si="6"/>
        <v>0</v>
      </c>
    </row>
    <row r="83" spans="1:17" x14ac:dyDescent="0.25">
      <c r="A83" s="3" t="s">
        <v>480</v>
      </c>
      <c r="B83" s="3" t="s">
        <v>481</v>
      </c>
      <c r="C83" s="1" t="s">
        <v>333</v>
      </c>
      <c r="D83" s="19" t="s">
        <v>364</v>
      </c>
      <c r="E83" s="26" t="s">
        <v>325</v>
      </c>
      <c r="F83" s="72"/>
      <c r="G83" s="30">
        <v>3</v>
      </c>
      <c r="H83" s="41">
        <f>0.55</f>
        <v>0.55000000000000004</v>
      </c>
      <c r="I83" s="41">
        <v>0.55000000000000004</v>
      </c>
      <c r="J83" s="41">
        <f>0.55</f>
        <v>0.55000000000000004</v>
      </c>
      <c r="K83" s="41">
        <v>0.55000000000000004</v>
      </c>
      <c r="L83" s="41">
        <f>(J83+K83*7.66)*G83*12</f>
        <v>171.46799999999999</v>
      </c>
      <c r="M83" s="16">
        <v>0.55000000000000004</v>
      </c>
      <c r="N83" s="17">
        <v>0.55000000000000004</v>
      </c>
      <c r="O83" s="41">
        <f>(M83+N83*7.66)*G83*12</f>
        <v>171.46799999999999</v>
      </c>
      <c r="P83" s="17">
        <f t="shared" si="5"/>
        <v>0</v>
      </c>
      <c r="Q83" s="128">
        <f t="shared" si="6"/>
        <v>0</v>
      </c>
    </row>
    <row r="84" spans="1:17" x14ac:dyDescent="0.25">
      <c r="A84" s="3" t="s">
        <v>480</v>
      </c>
      <c r="B84" s="3" t="s">
        <v>481</v>
      </c>
      <c r="C84" s="1" t="s">
        <v>333</v>
      </c>
      <c r="D84" s="15" t="s">
        <v>16</v>
      </c>
      <c r="E84" s="26" t="s">
        <v>144</v>
      </c>
      <c r="F84" s="26"/>
      <c r="G84" s="29">
        <v>677</v>
      </c>
      <c r="H84" s="41">
        <v>4.21</v>
      </c>
      <c r="I84" s="41">
        <v>4.21</v>
      </c>
      <c r="J84" s="134">
        <v>4.25</v>
      </c>
      <c r="K84" s="134">
        <v>4.25</v>
      </c>
      <c r="L84" s="41">
        <f>(J84+K84*3.33)*G84*12</f>
        <v>149501.91</v>
      </c>
      <c r="M84" s="16">
        <f t="shared" si="7"/>
        <v>4.2606250000000001</v>
      </c>
      <c r="N84" s="17">
        <f t="shared" si="4"/>
        <v>4.2606250000000001</v>
      </c>
      <c r="O84" s="41">
        <f>(M84+N84*3.33)*G84*12</f>
        <v>149875.66477500001</v>
      </c>
      <c r="P84" s="17">
        <f t="shared" si="5"/>
        <v>373.75477500000852</v>
      </c>
      <c r="Q84" s="128">
        <f t="shared" si="6"/>
        <v>1.0625000000000107E-2</v>
      </c>
    </row>
    <row r="85" spans="1:17" x14ac:dyDescent="0.25">
      <c r="A85" s="3" t="s">
        <v>480</v>
      </c>
      <c r="B85" s="3" t="s">
        <v>481</v>
      </c>
      <c r="C85" s="1" t="s">
        <v>333</v>
      </c>
      <c r="D85" s="15" t="s">
        <v>15</v>
      </c>
      <c r="E85" s="26" t="s">
        <v>145</v>
      </c>
      <c r="F85" s="26"/>
      <c r="G85" s="29">
        <v>41</v>
      </c>
      <c r="H85" s="41">
        <v>4.21</v>
      </c>
      <c r="I85" s="41">
        <v>4.21</v>
      </c>
      <c r="J85" s="134">
        <v>4.25</v>
      </c>
      <c r="K85" s="134">
        <v>4.25</v>
      </c>
      <c r="L85" s="41">
        <f>(J85+K85*7.66)*G85*12</f>
        <v>18108.059999999998</v>
      </c>
      <c r="M85" s="16">
        <f t="shared" si="7"/>
        <v>4.2606250000000001</v>
      </c>
      <c r="N85" s="17">
        <f t="shared" si="4"/>
        <v>4.2606250000000001</v>
      </c>
      <c r="O85" s="41">
        <f>(M85+N85*7.66)*G85*12</f>
        <v>18153.330149999998</v>
      </c>
      <c r="P85" s="17">
        <f t="shared" si="5"/>
        <v>45.270150000000285</v>
      </c>
      <c r="Q85" s="128">
        <f t="shared" si="6"/>
        <v>1.0625000000000107E-2</v>
      </c>
    </row>
    <row r="86" spans="1:17" x14ac:dyDescent="0.25">
      <c r="A86" s="3" t="s">
        <v>480</v>
      </c>
      <c r="B86" s="3" t="s">
        <v>481</v>
      </c>
      <c r="C86" s="1" t="s">
        <v>333</v>
      </c>
      <c r="D86" s="15" t="s">
        <v>142</v>
      </c>
      <c r="E86" s="26" t="s">
        <v>146</v>
      </c>
      <c r="F86" s="26"/>
      <c r="G86" s="29">
        <v>0</v>
      </c>
      <c r="H86" s="41">
        <v>4.21</v>
      </c>
      <c r="I86" s="41">
        <v>4.21</v>
      </c>
      <c r="J86" s="134">
        <v>4.25</v>
      </c>
      <c r="K86" s="134">
        <v>4.25</v>
      </c>
      <c r="L86" s="41">
        <f>(J86+K86*11.99)*G86*12</f>
        <v>0</v>
      </c>
      <c r="M86" s="16">
        <f t="shared" si="7"/>
        <v>4.2606250000000001</v>
      </c>
      <c r="N86" s="17">
        <f t="shared" si="4"/>
        <v>4.2606250000000001</v>
      </c>
      <c r="O86" s="41">
        <f>(M86+N86*11.99)*G86*12</f>
        <v>0</v>
      </c>
      <c r="P86" s="17">
        <f t="shared" si="5"/>
        <v>0</v>
      </c>
      <c r="Q86" s="128">
        <f t="shared" si="6"/>
        <v>1.0625000000000107E-2</v>
      </c>
    </row>
    <row r="87" spans="1:17" x14ac:dyDescent="0.25">
      <c r="A87" s="3" t="s">
        <v>480</v>
      </c>
      <c r="B87" s="3" t="s">
        <v>481</v>
      </c>
      <c r="C87" s="1" t="s">
        <v>333</v>
      </c>
      <c r="D87" s="15" t="s">
        <v>14</v>
      </c>
      <c r="E87" s="26" t="s">
        <v>147</v>
      </c>
      <c r="F87" s="26"/>
      <c r="G87" s="29">
        <v>0</v>
      </c>
      <c r="H87" s="41">
        <v>4.21</v>
      </c>
      <c r="I87" s="41">
        <v>4.21</v>
      </c>
      <c r="J87" s="134">
        <v>4.25</v>
      </c>
      <c r="K87" s="134">
        <v>4.25</v>
      </c>
      <c r="L87" s="41">
        <f>(J87+K87*16.32)*G87*12</f>
        <v>0</v>
      </c>
      <c r="M87" s="16">
        <f t="shared" si="7"/>
        <v>4.2606250000000001</v>
      </c>
      <c r="N87" s="17">
        <f t="shared" si="4"/>
        <v>4.2606250000000001</v>
      </c>
      <c r="O87" s="41">
        <f>(M87+N87*16.32)*G87*12</f>
        <v>0</v>
      </c>
      <c r="P87" s="17">
        <f t="shared" si="5"/>
        <v>0</v>
      </c>
      <c r="Q87" s="128">
        <f t="shared" si="6"/>
        <v>1.0625000000000107E-2</v>
      </c>
    </row>
    <row r="88" spans="1:17" x14ac:dyDescent="0.25">
      <c r="A88" s="3" t="s">
        <v>480</v>
      </c>
      <c r="B88" s="3" t="s">
        <v>481</v>
      </c>
      <c r="C88" s="1" t="s">
        <v>333</v>
      </c>
      <c r="D88" s="15" t="s">
        <v>143</v>
      </c>
      <c r="E88" s="26" t="s">
        <v>148</v>
      </c>
      <c r="F88" s="26"/>
      <c r="G88" s="29">
        <v>3</v>
      </c>
      <c r="H88" s="41">
        <v>4.21</v>
      </c>
      <c r="I88" s="41">
        <v>4.21</v>
      </c>
      <c r="J88" s="134">
        <v>4.25</v>
      </c>
      <c r="K88" s="134">
        <v>4.25</v>
      </c>
      <c r="L88" s="41">
        <f>(J88+K88*20.65)*G88*12</f>
        <v>3312.45</v>
      </c>
      <c r="M88" s="16">
        <f t="shared" si="7"/>
        <v>4.2606250000000001</v>
      </c>
      <c r="N88" s="17">
        <f t="shared" si="4"/>
        <v>4.2606250000000001</v>
      </c>
      <c r="O88" s="41">
        <f>(M88+N88*20.65)*G88*12</f>
        <v>3320.7311249999998</v>
      </c>
      <c r="P88" s="17">
        <f t="shared" si="5"/>
        <v>8.2811249999999745</v>
      </c>
      <c r="Q88" s="128">
        <f t="shared" si="6"/>
        <v>1.0625000000000107E-2</v>
      </c>
    </row>
    <row r="89" spans="1:17" s="3" customFormat="1" x14ac:dyDescent="0.25">
      <c r="A89" s="3" t="s">
        <v>480</v>
      </c>
      <c r="B89" s="3" t="s">
        <v>481</v>
      </c>
      <c r="C89" s="1" t="s">
        <v>333</v>
      </c>
      <c r="D89" s="15" t="s">
        <v>13</v>
      </c>
      <c r="E89" s="26" t="s">
        <v>149</v>
      </c>
      <c r="F89" s="26"/>
      <c r="G89" s="29"/>
      <c r="H89" s="41">
        <v>4.21</v>
      </c>
      <c r="I89" s="41">
        <v>4.21</v>
      </c>
      <c r="J89" s="134">
        <v>4.25</v>
      </c>
      <c r="K89" s="134">
        <v>4.25</v>
      </c>
      <c r="L89" s="41">
        <f>(J89+K89*24.98)*G89*12</f>
        <v>0</v>
      </c>
      <c r="M89" s="16">
        <f t="shared" si="7"/>
        <v>4.2606250000000001</v>
      </c>
      <c r="N89" s="17">
        <f t="shared" si="4"/>
        <v>4.2606250000000001</v>
      </c>
      <c r="O89" s="41">
        <f>(M89+N89*24.98)*G89*12</f>
        <v>0</v>
      </c>
      <c r="P89" s="17">
        <f t="shared" si="5"/>
        <v>0</v>
      </c>
      <c r="Q89" s="128">
        <f t="shared" si="6"/>
        <v>1.0625000000000107E-2</v>
      </c>
    </row>
    <row r="90" spans="1:17" x14ac:dyDescent="0.25">
      <c r="A90" s="3" t="s">
        <v>480</v>
      </c>
      <c r="B90" s="3" t="s">
        <v>481</v>
      </c>
      <c r="C90" s="1" t="s">
        <v>333</v>
      </c>
      <c r="D90" s="15" t="s">
        <v>12</v>
      </c>
      <c r="E90" s="26" t="s">
        <v>150</v>
      </c>
      <c r="F90" s="26"/>
      <c r="G90" s="29">
        <v>35</v>
      </c>
      <c r="H90" s="41">
        <v>116.97</v>
      </c>
      <c r="I90" s="41">
        <v>98.89</v>
      </c>
      <c r="J90" s="134">
        <v>117.73</v>
      </c>
      <c r="K90" s="134">
        <v>99.65</v>
      </c>
      <c r="L90" s="41">
        <f>(J90+K90*3.33)*G90*12</f>
        <v>188817.09000000003</v>
      </c>
      <c r="M90" s="16">
        <f t="shared" si="7"/>
        <v>118.024325</v>
      </c>
      <c r="N90" s="17">
        <f t="shared" si="4"/>
        <v>99.899125000000012</v>
      </c>
      <c r="O90" s="41">
        <f>(M90+N90*3.33)*G90*12</f>
        <v>189289.13272500003</v>
      </c>
      <c r="P90" s="17">
        <f t="shared" si="5"/>
        <v>472.04272500000661</v>
      </c>
      <c r="Q90" s="128">
        <f t="shared" si="6"/>
        <v>0.29432500000000061</v>
      </c>
    </row>
    <row r="91" spans="1:17" x14ac:dyDescent="0.25">
      <c r="A91" s="3" t="s">
        <v>480</v>
      </c>
      <c r="B91" s="3" t="s">
        <v>481</v>
      </c>
      <c r="C91" s="1" t="s">
        <v>333</v>
      </c>
      <c r="D91" s="15" t="s">
        <v>11</v>
      </c>
      <c r="E91" s="26" t="s">
        <v>151</v>
      </c>
      <c r="F91" s="26"/>
      <c r="G91" s="29">
        <v>9</v>
      </c>
      <c r="H91" s="41">
        <v>116.97</v>
      </c>
      <c r="I91" s="41">
        <v>98.89</v>
      </c>
      <c r="J91" s="134">
        <v>117.73</v>
      </c>
      <c r="K91" s="134">
        <v>99.65</v>
      </c>
      <c r="L91" s="41">
        <f>(J91+K91*7.66)*G91*12</f>
        <v>95153.292000000016</v>
      </c>
      <c r="M91" s="16">
        <f t="shared" si="7"/>
        <v>118.024325</v>
      </c>
      <c r="N91" s="17">
        <f t="shared" si="4"/>
        <v>99.899125000000012</v>
      </c>
      <c r="O91" s="41">
        <f>(M91+N91*7.66)*G91*12</f>
        <v>95391.175230000008</v>
      </c>
      <c r="P91" s="17">
        <f t="shared" si="5"/>
        <v>237.88322999999218</v>
      </c>
      <c r="Q91" s="128">
        <f t="shared" si="6"/>
        <v>0.29432500000000061</v>
      </c>
    </row>
    <row r="92" spans="1:17" x14ac:dyDescent="0.25">
      <c r="A92" s="3" t="s">
        <v>480</v>
      </c>
      <c r="B92" s="3" t="s">
        <v>481</v>
      </c>
      <c r="C92" s="1" t="s">
        <v>333</v>
      </c>
      <c r="D92" s="15" t="s">
        <v>10</v>
      </c>
      <c r="E92" s="26" t="s">
        <v>152</v>
      </c>
      <c r="F92" s="26"/>
      <c r="G92" s="29">
        <v>13</v>
      </c>
      <c r="H92" s="41">
        <v>116.97</v>
      </c>
      <c r="I92" s="41">
        <v>98.89</v>
      </c>
      <c r="J92" s="134">
        <v>117.73</v>
      </c>
      <c r="K92" s="134">
        <v>99.65</v>
      </c>
      <c r="L92" s="41">
        <f>(J92+K92*11.99)*G92*12</f>
        <v>204755.226</v>
      </c>
      <c r="M92" s="16">
        <f t="shared" si="7"/>
        <v>118.024325</v>
      </c>
      <c r="N92" s="17">
        <f t="shared" si="4"/>
        <v>99.899125000000012</v>
      </c>
      <c r="O92" s="41">
        <f>(M92+N92*11.99)*G92*12</f>
        <v>205267.11406500003</v>
      </c>
      <c r="P92" s="17">
        <f t="shared" si="5"/>
        <v>511.88806500003557</v>
      </c>
      <c r="Q92" s="128">
        <f t="shared" si="6"/>
        <v>0.29432500000000061</v>
      </c>
    </row>
    <row r="93" spans="1:17" x14ac:dyDescent="0.25">
      <c r="A93" s="3" t="s">
        <v>480</v>
      </c>
      <c r="B93" s="3" t="s">
        <v>481</v>
      </c>
      <c r="C93" s="1" t="s">
        <v>333</v>
      </c>
      <c r="D93" s="15" t="s">
        <v>9</v>
      </c>
      <c r="E93" s="26" t="s">
        <v>153</v>
      </c>
      <c r="F93" s="26"/>
      <c r="G93" s="29">
        <v>7</v>
      </c>
      <c r="H93" s="41">
        <v>116.97</v>
      </c>
      <c r="I93" s="41">
        <v>98.89</v>
      </c>
      <c r="J93" s="134">
        <v>117.73</v>
      </c>
      <c r="K93" s="134">
        <v>99.65</v>
      </c>
      <c r="L93" s="41">
        <f>(J93+K93*16.32)*G93*12</f>
        <v>146497.51199999999</v>
      </c>
      <c r="M93" s="16">
        <f t="shared" si="7"/>
        <v>118.024325</v>
      </c>
      <c r="N93" s="17">
        <f t="shared" si="4"/>
        <v>99.899125000000012</v>
      </c>
      <c r="O93" s="41">
        <f>(M93+N93*16.32)*G93*12</f>
        <v>146863.75578000001</v>
      </c>
      <c r="P93" s="17">
        <f t="shared" si="5"/>
        <v>366.24378000001889</v>
      </c>
      <c r="Q93" s="128">
        <f t="shared" si="6"/>
        <v>0.29432500000000061</v>
      </c>
    </row>
    <row r="94" spans="1:17" x14ac:dyDescent="0.25">
      <c r="A94" s="3" t="s">
        <v>480</v>
      </c>
      <c r="B94" s="3" t="s">
        <v>481</v>
      </c>
      <c r="C94" s="1" t="s">
        <v>333</v>
      </c>
      <c r="D94" s="15" t="s">
        <v>8</v>
      </c>
      <c r="E94" s="26" t="s">
        <v>154</v>
      </c>
      <c r="F94" s="26"/>
      <c r="G94" s="29">
        <v>2</v>
      </c>
      <c r="H94" s="41">
        <v>116.97</v>
      </c>
      <c r="I94" s="41">
        <v>98.89</v>
      </c>
      <c r="J94" s="134">
        <v>117.73</v>
      </c>
      <c r="K94" s="134">
        <v>99.65</v>
      </c>
      <c r="L94" s="41">
        <f>(J94+K94*20.65)*G94*12</f>
        <v>52212.06</v>
      </c>
      <c r="M94" s="16">
        <f t="shared" si="7"/>
        <v>118.024325</v>
      </c>
      <c r="N94" s="17">
        <f t="shared" si="4"/>
        <v>99.899125000000012</v>
      </c>
      <c r="O94" s="41">
        <f>(M94+N94*20.65)*G94*12</f>
        <v>52342.590150000004</v>
      </c>
      <c r="P94" s="17">
        <f t="shared" si="5"/>
        <v>130.53015000000596</v>
      </c>
      <c r="Q94" s="128">
        <f t="shared" si="6"/>
        <v>0.29432500000000061</v>
      </c>
    </row>
    <row r="95" spans="1:17" x14ac:dyDescent="0.25">
      <c r="A95" s="3" t="s">
        <v>480</v>
      </c>
      <c r="B95" s="3" t="s">
        <v>481</v>
      </c>
      <c r="C95" s="1" t="s">
        <v>333</v>
      </c>
      <c r="D95" s="15" t="s">
        <v>156</v>
      </c>
      <c r="E95" s="26" t="s">
        <v>155</v>
      </c>
      <c r="F95" s="26"/>
      <c r="G95" s="29">
        <v>2</v>
      </c>
      <c r="H95" s="41">
        <v>116.97</v>
      </c>
      <c r="I95" s="41">
        <v>98.89</v>
      </c>
      <c r="J95" s="134">
        <v>117.73</v>
      </c>
      <c r="K95" s="134">
        <v>99.65</v>
      </c>
      <c r="L95" s="41">
        <f>(J95+K95*24.98)*G95*12</f>
        <v>62567.688000000002</v>
      </c>
      <c r="M95" s="16">
        <f t="shared" si="7"/>
        <v>118.024325</v>
      </c>
      <c r="N95" s="17">
        <f t="shared" si="4"/>
        <v>99.899125000000012</v>
      </c>
      <c r="O95" s="41">
        <f>(M95+N95*24.98)*G95*12</f>
        <v>62724.107220000005</v>
      </c>
      <c r="P95" s="17">
        <f t="shared" si="5"/>
        <v>156.41922000000341</v>
      </c>
      <c r="Q95" s="128">
        <f t="shared" si="6"/>
        <v>0.29432500000000061</v>
      </c>
    </row>
    <row r="96" spans="1:17" s="3" customFormat="1" x14ac:dyDescent="0.25">
      <c r="A96" s="3" t="s">
        <v>480</v>
      </c>
      <c r="B96" s="3" t="s">
        <v>481</v>
      </c>
      <c r="C96" s="113" t="s">
        <v>333</v>
      </c>
      <c r="D96" s="114" t="s">
        <v>366</v>
      </c>
      <c r="E96" s="115" t="s">
        <v>367</v>
      </c>
      <c r="F96" s="116"/>
      <c r="G96" s="117">
        <v>7</v>
      </c>
      <c r="H96" s="41">
        <v>3.31</v>
      </c>
      <c r="I96" s="41"/>
      <c r="J96" s="118">
        <v>3.31</v>
      </c>
      <c r="K96" s="118"/>
      <c r="L96" s="118">
        <f>G96*J96*12</f>
        <v>278.04000000000002</v>
      </c>
      <c r="M96" s="112">
        <f>J96</f>
        <v>3.31</v>
      </c>
      <c r="N96" s="119">
        <f t="shared" si="4"/>
        <v>0</v>
      </c>
      <c r="O96" s="118">
        <f>G96*M96*12</f>
        <v>278.04000000000002</v>
      </c>
      <c r="P96" s="119">
        <f t="shared" si="5"/>
        <v>0</v>
      </c>
      <c r="Q96" s="128">
        <f t="shared" si="6"/>
        <v>0</v>
      </c>
    </row>
    <row r="97" spans="1:17" s="3" customFormat="1" x14ac:dyDescent="0.25">
      <c r="A97" s="3" t="s">
        <v>480</v>
      </c>
      <c r="B97" s="3" t="s">
        <v>481</v>
      </c>
      <c r="C97" s="1" t="s">
        <v>333</v>
      </c>
      <c r="D97" s="54" t="s">
        <v>368</v>
      </c>
      <c r="E97" s="55" t="s">
        <v>369</v>
      </c>
      <c r="F97" s="26"/>
      <c r="G97" s="29">
        <v>0</v>
      </c>
      <c r="H97" s="41">
        <v>18.350000000000001</v>
      </c>
      <c r="I97" s="41"/>
      <c r="J97" s="41">
        <v>18.350000000000001</v>
      </c>
      <c r="K97" s="41"/>
      <c r="L97" s="41">
        <f>G97*J97*12</f>
        <v>0</v>
      </c>
      <c r="M97" s="16">
        <f t="shared" si="7"/>
        <v>18.395875</v>
      </c>
      <c r="N97" s="17">
        <f t="shared" si="4"/>
        <v>0</v>
      </c>
      <c r="O97" s="41">
        <f>G97*M97*12</f>
        <v>0</v>
      </c>
      <c r="P97" s="17">
        <f t="shared" si="5"/>
        <v>0</v>
      </c>
      <c r="Q97" s="128">
        <f t="shared" si="6"/>
        <v>4.5874999999998778E-2</v>
      </c>
    </row>
    <row r="98" spans="1:17" x14ac:dyDescent="0.25">
      <c r="A98" s="3" t="s">
        <v>480</v>
      </c>
      <c r="B98" s="3" t="s">
        <v>481</v>
      </c>
      <c r="C98" s="1" t="s">
        <v>333</v>
      </c>
      <c r="D98" s="15" t="s">
        <v>7</v>
      </c>
      <c r="E98" s="26" t="s">
        <v>157</v>
      </c>
      <c r="F98" s="26"/>
      <c r="G98" s="29">
        <v>3</v>
      </c>
      <c r="H98" s="41">
        <v>116.97</v>
      </c>
      <c r="I98" s="41">
        <v>98.89</v>
      </c>
      <c r="J98" s="134">
        <v>117.73</v>
      </c>
      <c r="K98" s="134">
        <v>99.65</v>
      </c>
      <c r="L98" s="41">
        <f>(J98+K98*1.17)*G98*12</f>
        <v>8435.5380000000005</v>
      </c>
      <c r="M98" s="16">
        <f t="shared" si="7"/>
        <v>118.024325</v>
      </c>
      <c r="N98" s="17">
        <f t="shared" si="4"/>
        <v>99.899125000000012</v>
      </c>
      <c r="O98" s="41">
        <f>(M98+N98*1.17)*G98*12</f>
        <v>8456.6268449999989</v>
      </c>
      <c r="P98" s="17">
        <f t="shared" si="5"/>
        <v>21.0888449999984</v>
      </c>
      <c r="Q98" s="128">
        <f t="shared" si="6"/>
        <v>0.29432500000000061</v>
      </c>
    </row>
    <row r="99" spans="1:17" x14ac:dyDescent="0.25">
      <c r="A99" s="3" t="s">
        <v>480</v>
      </c>
      <c r="B99" s="3" t="s">
        <v>481</v>
      </c>
      <c r="C99" s="1" t="s">
        <v>333</v>
      </c>
      <c r="D99" s="54" t="s">
        <v>421</v>
      </c>
      <c r="E99" s="26" t="s">
        <v>172</v>
      </c>
      <c r="F99" s="26"/>
      <c r="G99" s="30">
        <v>4</v>
      </c>
      <c r="H99" s="41">
        <v>118.89</v>
      </c>
      <c r="I99" s="41"/>
      <c r="J99" s="134">
        <v>119.65</v>
      </c>
      <c r="K99" s="134"/>
      <c r="L99" s="41">
        <f>+G99*J99*12</f>
        <v>5743.2000000000007</v>
      </c>
      <c r="M99" s="16">
        <f t="shared" si="7"/>
        <v>119.94912500000001</v>
      </c>
      <c r="N99" s="17">
        <f t="shared" si="4"/>
        <v>0</v>
      </c>
      <c r="O99" s="41">
        <f>+G99*M99*12</f>
        <v>5757.5580000000009</v>
      </c>
      <c r="P99" s="17">
        <f t="shared" si="5"/>
        <v>14.358000000000175</v>
      </c>
      <c r="Q99" s="128">
        <f t="shared" si="6"/>
        <v>0.29912500000000364</v>
      </c>
    </row>
    <row r="100" spans="1:17" x14ac:dyDescent="0.25">
      <c r="A100" s="3" t="s">
        <v>480</v>
      </c>
      <c r="B100" s="3" t="s">
        <v>481</v>
      </c>
      <c r="C100" s="1" t="s">
        <v>333</v>
      </c>
      <c r="D100" s="54" t="s">
        <v>422</v>
      </c>
      <c r="E100" s="26" t="s">
        <v>171</v>
      </c>
      <c r="F100" s="26"/>
      <c r="G100" s="30">
        <v>1</v>
      </c>
      <c r="H100" s="41">
        <v>122.39</v>
      </c>
      <c r="I100" s="41"/>
      <c r="J100" s="134">
        <v>123.15</v>
      </c>
      <c r="K100" s="134"/>
      <c r="L100" s="41">
        <f>+G100*J100*12</f>
        <v>1477.8000000000002</v>
      </c>
      <c r="M100" s="16">
        <f t="shared" si="7"/>
        <v>123.457875</v>
      </c>
      <c r="N100" s="17">
        <f t="shared" si="4"/>
        <v>0</v>
      </c>
      <c r="O100" s="41">
        <f>+G100*M100*12</f>
        <v>1481.4945</v>
      </c>
      <c r="P100" s="17">
        <f t="shared" si="5"/>
        <v>3.6944999999998345</v>
      </c>
      <c r="Q100" s="128">
        <f t="shared" si="6"/>
        <v>0.30787499999999568</v>
      </c>
    </row>
    <row r="101" spans="1:17" x14ac:dyDescent="0.25">
      <c r="A101" s="3" t="s">
        <v>480</v>
      </c>
      <c r="B101" s="3" t="s">
        <v>481</v>
      </c>
      <c r="C101" s="1" t="s">
        <v>333</v>
      </c>
      <c r="D101" s="55" t="s">
        <v>423</v>
      </c>
      <c r="E101" s="26" t="s">
        <v>326</v>
      </c>
      <c r="F101" s="72"/>
      <c r="G101" s="30">
        <v>189</v>
      </c>
      <c r="H101" s="41">
        <f>0.55</f>
        <v>0.55000000000000004</v>
      </c>
      <c r="I101" s="41">
        <v>0.55000000000000004</v>
      </c>
      <c r="J101" s="41">
        <f>0.55</f>
        <v>0.55000000000000004</v>
      </c>
      <c r="K101" s="41">
        <v>0.55000000000000004</v>
      </c>
      <c r="L101" s="41">
        <f>(J101+K101*3.33)*G101*12</f>
        <v>5401.2420000000002</v>
      </c>
      <c r="M101" s="16">
        <f t="shared" ref="M101:N103" si="8">J101</f>
        <v>0.55000000000000004</v>
      </c>
      <c r="N101" s="17">
        <f t="shared" si="8"/>
        <v>0.55000000000000004</v>
      </c>
      <c r="O101" s="41">
        <f>(M101+N101*3.33)*G101*12</f>
        <v>5401.2420000000002</v>
      </c>
      <c r="P101" s="17">
        <f t="shared" si="5"/>
        <v>0</v>
      </c>
      <c r="Q101" s="128">
        <f t="shared" si="6"/>
        <v>0</v>
      </c>
    </row>
    <row r="102" spans="1:17" x14ac:dyDescent="0.25">
      <c r="A102" s="3" t="s">
        <v>480</v>
      </c>
      <c r="B102" s="3" t="s">
        <v>481</v>
      </c>
      <c r="C102" s="1" t="s">
        <v>333</v>
      </c>
      <c r="D102" s="55" t="s">
        <v>424</v>
      </c>
      <c r="E102" s="26" t="s">
        <v>328</v>
      </c>
      <c r="F102" s="72"/>
      <c r="G102" s="30">
        <v>18</v>
      </c>
      <c r="H102" s="41">
        <f>0.55</f>
        <v>0.55000000000000004</v>
      </c>
      <c r="I102" s="41">
        <v>0.55000000000000004</v>
      </c>
      <c r="J102" s="41">
        <f>0.55</f>
        <v>0.55000000000000004</v>
      </c>
      <c r="K102" s="41">
        <v>0.55000000000000004</v>
      </c>
      <c r="L102" s="41">
        <f>(J102+K102*7.66)*G102*12</f>
        <v>1028.808</v>
      </c>
      <c r="M102" s="16">
        <f t="shared" si="8"/>
        <v>0.55000000000000004</v>
      </c>
      <c r="N102" s="17">
        <f t="shared" si="8"/>
        <v>0.55000000000000004</v>
      </c>
      <c r="O102" s="41">
        <f>(M102+N102*7.66)*G102*12</f>
        <v>1028.808</v>
      </c>
      <c r="P102" s="17">
        <f t="shared" si="5"/>
        <v>0</v>
      </c>
      <c r="Q102" s="128">
        <f t="shared" si="6"/>
        <v>0</v>
      </c>
    </row>
    <row r="103" spans="1:17" x14ac:dyDescent="0.25">
      <c r="A103" s="3" t="s">
        <v>480</v>
      </c>
      <c r="B103" s="3" t="s">
        <v>481</v>
      </c>
      <c r="C103" s="1" t="s">
        <v>333</v>
      </c>
      <c r="D103" s="55" t="s">
        <v>425</v>
      </c>
      <c r="E103" s="26" t="s">
        <v>327</v>
      </c>
      <c r="F103" s="72"/>
      <c r="G103" s="30">
        <v>4</v>
      </c>
      <c r="H103" s="41">
        <v>0.55000000000000004</v>
      </c>
      <c r="I103" s="41">
        <v>0.55000000000000004</v>
      </c>
      <c r="J103" s="41">
        <v>0.55000000000000004</v>
      </c>
      <c r="K103" s="41">
        <v>0.55000000000000004</v>
      </c>
      <c r="L103" s="41">
        <f>(J103+K103*11.99)*G103*12</f>
        <v>342.93600000000004</v>
      </c>
      <c r="M103" s="16">
        <f t="shared" si="8"/>
        <v>0.55000000000000004</v>
      </c>
      <c r="N103" s="17">
        <f t="shared" si="8"/>
        <v>0.55000000000000004</v>
      </c>
      <c r="O103" s="41">
        <f>(M103+N103*11.99)*G103*12</f>
        <v>342.93600000000004</v>
      </c>
      <c r="P103" s="17">
        <f t="shared" si="5"/>
        <v>0</v>
      </c>
      <c r="Q103" s="128">
        <f t="shared" si="6"/>
        <v>0</v>
      </c>
    </row>
    <row r="104" spans="1:17" x14ac:dyDescent="0.25">
      <c r="A104" s="3" t="s">
        <v>480</v>
      </c>
      <c r="B104" s="3" t="s">
        <v>481</v>
      </c>
      <c r="C104" s="1" t="s">
        <v>333</v>
      </c>
      <c r="D104" s="15" t="s">
        <v>6</v>
      </c>
      <c r="E104" s="26" t="s">
        <v>160</v>
      </c>
      <c r="F104" s="26"/>
      <c r="G104" s="29">
        <v>690</v>
      </c>
      <c r="H104" s="41">
        <v>6.56</v>
      </c>
      <c r="I104" s="41">
        <v>6.56</v>
      </c>
      <c r="J104" s="134">
        <v>6.61</v>
      </c>
      <c r="K104" s="134">
        <v>6.61</v>
      </c>
      <c r="L104" s="41">
        <f>(J104+K104*3.33)*G104*12</f>
        <v>236984.364</v>
      </c>
      <c r="M104" s="16">
        <f t="shared" si="7"/>
        <v>6.626525</v>
      </c>
      <c r="N104" s="17">
        <f t="shared" si="4"/>
        <v>6.626525</v>
      </c>
      <c r="O104" s="41">
        <f>(M104+N104*3.33)*G104*12</f>
        <v>237576.82491000002</v>
      </c>
      <c r="P104" s="17">
        <f t="shared" si="5"/>
        <v>592.46091000002343</v>
      </c>
      <c r="Q104" s="128">
        <f t="shared" si="6"/>
        <v>1.6524999999999679E-2</v>
      </c>
    </row>
    <row r="105" spans="1:17" x14ac:dyDescent="0.25">
      <c r="A105" s="3" t="s">
        <v>480</v>
      </c>
      <c r="B105" s="3" t="s">
        <v>481</v>
      </c>
      <c r="C105" s="1" t="s">
        <v>333</v>
      </c>
      <c r="D105" s="15" t="s">
        <v>5</v>
      </c>
      <c r="E105" s="26" t="s">
        <v>161</v>
      </c>
      <c r="F105" s="26"/>
      <c r="G105" s="29">
        <v>36</v>
      </c>
      <c r="H105" s="41">
        <v>6.56</v>
      </c>
      <c r="I105" s="41">
        <v>6.56</v>
      </c>
      <c r="J105" s="134">
        <v>6.61</v>
      </c>
      <c r="K105" s="134">
        <v>6.61</v>
      </c>
      <c r="L105" s="41">
        <f>(J105+K105*7.66)*G105*12</f>
        <v>24728.803200000002</v>
      </c>
      <c r="M105" s="16">
        <f t="shared" si="7"/>
        <v>6.626525</v>
      </c>
      <c r="N105" s="17">
        <f t="shared" si="4"/>
        <v>6.626525</v>
      </c>
      <c r="O105" s="41">
        <f>(M105+N105*7.66)*G105*12</f>
        <v>24790.625208000005</v>
      </c>
      <c r="P105" s="17">
        <f t="shared" si="5"/>
        <v>61.822008000002825</v>
      </c>
      <c r="Q105" s="128">
        <f t="shared" si="6"/>
        <v>1.6524999999999679E-2</v>
      </c>
    </row>
    <row r="106" spans="1:17" x14ac:dyDescent="0.25">
      <c r="A106" s="3" t="s">
        <v>480</v>
      </c>
      <c r="B106" s="3" t="s">
        <v>481</v>
      </c>
      <c r="C106" s="1" t="s">
        <v>333</v>
      </c>
      <c r="D106" s="15" t="s">
        <v>4</v>
      </c>
      <c r="E106" s="26" t="s">
        <v>162</v>
      </c>
      <c r="F106" s="26"/>
      <c r="G106" s="29">
        <v>5</v>
      </c>
      <c r="H106" s="41">
        <v>6.56</v>
      </c>
      <c r="I106" s="41">
        <v>6.56</v>
      </c>
      <c r="J106" s="134">
        <v>6.61</v>
      </c>
      <c r="K106" s="134">
        <v>6.61</v>
      </c>
      <c r="L106" s="41">
        <f>(J106+K106*11.99)*G106*12</f>
        <v>5151.8339999999998</v>
      </c>
      <c r="M106" s="16">
        <f t="shared" si="7"/>
        <v>6.626525</v>
      </c>
      <c r="N106" s="17">
        <f t="shared" si="4"/>
        <v>6.626525</v>
      </c>
      <c r="O106" s="41">
        <f>(M106+N106*11.99)*G106*12</f>
        <v>5164.7135849999995</v>
      </c>
      <c r="P106" s="17">
        <f t="shared" si="5"/>
        <v>12.879584999999679</v>
      </c>
      <c r="Q106" s="128">
        <f t="shared" si="6"/>
        <v>1.6524999999999679E-2</v>
      </c>
    </row>
    <row r="107" spans="1:17" x14ac:dyDescent="0.25">
      <c r="A107" s="3" t="s">
        <v>480</v>
      </c>
      <c r="B107" s="3" t="s">
        <v>481</v>
      </c>
      <c r="C107" s="1" t="s">
        <v>333</v>
      </c>
      <c r="D107" s="15" t="s">
        <v>158</v>
      </c>
      <c r="E107" s="26" t="s">
        <v>163</v>
      </c>
      <c r="F107" s="26"/>
      <c r="G107" s="29">
        <v>4</v>
      </c>
      <c r="H107" s="41">
        <v>6.56</v>
      </c>
      <c r="I107" s="41">
        <v>6.56</v>
      </c>
      <c r="J107" s="134">
        <v>6.61</v>
      </c>
      <c r="K107" s="134">
        <v>6.61</v>
      </c>
      <c r="L107" s="41">
        <f>(J107+K107*16.32)*G107*12</f>
        <v>5495.2896000000001</v>
      </c>
      <c r="M107" s="16">
        <f t="shared" si="7"/>
        <v>6.626525</v>
      </c>
      <c r="N107" s="17">
        <f t="shared" si="4"/>
        <v>6.626525</v>
      </c>
      <c r="O107" s="41">
        <f>(M107+N107*16.32)*G107*12</f>
        <v>5509.0278240000007</v>
      </c>
      <c r="P107" s="17">
        <f t="shared" si="5"/>
        <v>13.738224000000628</v>
      </c>
      <c r="Q107" s="128">
        <f t="shared" si="6"/>
        <v>1.6524999999999679E-2</v>
      </c>
    </row>
    <row r="108" spans="1:17" x14ac:dyDescent="0.25">
      <c r="A108" s="3" t="s">
        <v>480</v>
      </c>
      <c r="B108" s="3" t="s">
        <v>481</v>
      </c>
      <c r="C108" s="1" t="s">
        <v>333</v>
      </c>
      <c r="D108" s="15" t="s">
        <v>159</v>
      </c>
      <c r="E108" s="26" t="s">
        <v>164</v>
      </c>
      <c r="F108" s="26"/>
      <c r="G108" s="29">
        <v>0</v>
      </c>
      <c r="H108" s="41">
        <v>6.56</v>
      </c>
      <c r="I108" s="41">
        <v>6.56</v>
      </c>
      <c r="J108" s="134">
        <v>6.61</v>
      </c>
      <c r="K108" s="134">
        <v>6.61</v>
      </c>
      <c r="L108" s="41">
        <f>(J108+K108*20.65)*G108*12</f>
        <v>0</v>
      </c>
      <c r="M108" s="16">
        <f t="shared" si="7"/>
        <v>6.626525</v>
      </c>
      <c r="N108" s="17">
        <f t="shared" si="4"/>
        <v>6.626525</v>
      </c>
      <c r="O108" s="41">
        <f>(M108+N108*20.65)*L108*12</f>
        <v>0</v>
      </c>
      <c r="P108" s="17">
        <f t="shared" si="5"/>
        <v>0</v>
      </c>
      <c r="Q108" s="128">
        <f t="shared" si="6"/>
        <v>1.6524999999999679E-2</v>
      </c>
    </row>
    <row r="109" spans="1:17" x14ac:dyDescent="0.25">
      <c r="A109" s="3" t="s">
        <v>480</v>
      </c>
      <c r="B109" s="3" t="s">
        <v>481</v>
      </c>
      <c r="C109" s="1" t="s">
        <v>333</v>
      </c>
      <c r="D109" s="15" t="s">
        <v>3</v>
      </c>
      <c r="E109" s="26" t="s">
        <v>165</v>
      </c>
      <c r="F109" s="26"/>
      <c r="G109" s="29">
        <v>2</v>
      </c>
      <c r="H109" s="41">
        <v>6.56</v>
      </c>
      <c r="I109" s="41">
        <v>6.56</v>
      </c>
      <c r="J109" s="134">
        <v>6.61</v>
      </c>
      <c r="K109" s="134">
        <v>6.61</v>
      </c>
      <c r="L109" s="41">
        <f>(J109+K109*24.98)*G109*12</f>
        <v>4121.467200000001</v>
      </c>
      <c r="M109" s="16">
        <f t="shared" si="7"/>
        <v>6.626525</v>
      </c>
      <c r="N109" s="17">
        <f t="shared" si="4"/>
        <v>6.626525</v>
      </c>
      <c r="O109" s="41">
        <f>(M109+N109*24.98)*G109*12</f>
        <v>4131.7708679999996</v>
      </c>
      <c r="P109" s="17">
        <f t="shared" si="5"/>
        <v>10.303667999998652</v>
      </c>
      <c r="Q109" s="128">
        <f t="shared" si="6"/>
        <v>1.6524999999999679E-2</v>
      </c>
    </row>
    <row r="110" spans="1:17" x14ac:dyDescent="0.25">
      <c r="A110" s="3" t="s">
        <v>480</v>
      </c>
      <c r="B110" s="3" t="s">
        <v>481</v>
      </c>
      <c r="C110" s="1" t="s">
        <v>333</v>
      </c>
      <c r="D110" s="55" t="s">
        <v>370</v>
      </c>
      <c r="E110" s="55" t="s">
        <v>371</v>
      </c>
      <c r="F110" s="26"/>
      <c r="G110" s="29">
        <v>210</v>
      </c>
      <c r="H110" s="41">
        <v>2.76</v>
      </c>
      <c r="I110" s="41"/>
      <c r="J110" s="134">
        <v>2.79</v>
      </c>
      <c r="K110" s="134"/>
      <c r="L110" s="41">
        <f>G110*J110*12</f>
        <v>7030.7999999999993</v>
      </c>
      <c r="M110" s="16">
        <f t="shared" si="7"/>
        <v>2.7969750000000002</v>
      </c>
      <c r="N110" s="17">
        <f t="shared" si="4"/>
        <v>0</v>
      </c>
      <c r="O110" s="41">
        <f>G110*M110*12</f>
        <v>7048.3770000000004</v>
      </c>
      <c r="P110" s="17">
        <f t="shared" si="5"/>
        <v>17.577000000001135</v>
      </c>
      <c r="Q110" s="128">
        <f t="shared" si="6"/>
        <v>6.9750000000001755E-3</v>
      </c>
    </row>
    <row r="111" spans="1:17" x14ac:dyDescent="0.25">
      <c r="A111" s="3" t="s">
        <v>480</v>
      </c>
      <c r="B111" s="3" t="s">
        <v>481</v>
      </c>
      <c r="C111" s="1" t="s">
        <v>333</v>
      </c>
      <c r="D111" s="15" t="s">
        <v>2</v>
      </c>
      <c r="E111" s="26" t="s">
        <v>166</v>
      </c>
      <c r="F111" s="26"/>
      <c r="G111" s="29">
        <v>71</v>
      </c>
      <c r="H111" s="41">
        <v>2.76</v>
      </c>
      <c r="I111" s="41">
        <v>2.76</v>
      </c>
      <c r="J111" s="134">
        <v>2.79</v>
      </c>
      <c r="K111" s="134">
        <v>2.79</v>
      </c>
      <c r="L111" s="41">
        <f>(J111+K111*3.33)*G111*12</f>
        <v>10292.7564</v>
      </c>
      <c r="M111" s="16">
        <f t="shared" si="7"/>
        <v>2.7969750000000002</v>
      </c>
      <c r="N111" s="17">
        <f t="shared" si="4"/>
        <v>2.7969750000000002</v>
      </c>
      <c r="O111" s="41">
        <f>(M111+N111*3.33)*G111*12</f>
        <v>10318.488291000001</v>
      </c>
      <c r="P111" s="17">
        <f t="shared" si="5"/>
        <v>25.731891000001269</v>
      </c>
      <c r="Q111" s="128">
        <f t="shared" si="6"/>
        <v>6.9750000000001755E-3</v>
      </c>
    </row>
    <row r="112" spans="1:17" x14ac:dyDescent="0.25">
      <c r="A112" s="3" t="s">
        <v>480</v>
      </c>
      <c r="B112" s="3" t="s">
        <v>481</v>
      </c>
      <c r="C112" s="1" t="s">
        <v>333</v>
      </c>
      <c r="D112" s="15" t="s">
        <v>179</v>
      </c>
      <c r="E112" s="26" t="s">
        <v>445</v>
      </c>
      <c r="F112" s="26"/>
      <c r="G112" s="29">
        <v>0</v>
      </c>
      <c r="H112" s="41">
        <v>2.76</v>
      </c>
      <c r="I112" s="41">
        <v>2.76</v>
      </c>
      <c r="J112" s="134">
        <v>2.79</v>
      </c>
      <c r="K112" s="134">
        <v>2.79</v>
      </c>
      <c r="L112" s="41">
        <f>(J112+K112*7.66)*G112*12</f>
        <v>0</v>
      </c>
      <c r="M112" s="16">
        <f t="shared" si="7"/>
        <v>2.7969750000000002</v>
      </c>
      <c r="N112" s="17">
        <f t="shared" si="4"/>
        <v>2.7969750000000002</v>
      </c>
      <c r="O112" s="41">
        <f>(M112+N112*7.66)*G112*12</f>
        <v>0</v>
      </c>
      <c r="P112" s="17">
        <f t="shared" si="5"/>
        <v>0</v>
      </c>
      <c r="Q112" s="128">
        <f t="shared" si="6"/>
        <v>6.9750000000001755E-3</v>
      </c>
    </row>
    <row r="113" spans="1:17" x14ac:dyDescent="0.25">
      <c r="A113" s="3" t="s">
        <v>480</v>
      </c>
      <c r="B113" s="3" t="s">
        <v>481</v>
      </c>
      <c r="C113" s="1" t="s">
        <v>333</v>
      </c>
      <c r="D113" s="15" t="s">
        <v>180</v>
      </c>
      <c r="E113" s="26" t="s">
        <v>446</v>
      </c>
      <c r="F113" s="26"/>
      <c r="G113" s="29">
        <v>0</v>
      </c>
      <c r="H113" s="41">
        <v>2.76</v>
      </c>
      <c r="I113" s="41">
        <v>2.76</v>
      </c>
      <c r="J113" s="134">
        <v>2.79</v>
      </c>
      <c r="K113" s="134">
        <v>2.79</v>
      </c>
      <c r="L113" s="41">
        <f>(J113+K113*11.99)*G113*12</f>
        <v>0</v>
      </c>
      <c r="M113" s="16">
        <f t="shared" si="7"/>
        <v>2.7969750000000002</v>
      </c>
      <c r="N113" s="17">
        <f t="shared" si="4"/>
        <v>2.7969750000000002</v>
      </c>
      <c r="O113" s="41">
        <f>(M113+N113*11.99)*G113*12</f>
        <v>0</v>
      </c>
      <c r="P113" s="17">
        <f t="shared" si="5"/>
        <v>0</v>
      </c>
      <c r="Q113" s="128">
        <f t="shared" si="6"/>
        <v>6.9750000000001755E-3</v>
      </c>
    </row>
    <row r="114" spans="1:17" x14ac:dyDescent="0.25">
      <c r="A114" s="3" t="s">
        <v>480</v>
      </c>
      <c r="B114" s="3" t="s">
        <v>481</v>
      </c>
      <c r="C114" s="1" t="s">
        <v>333</v>
      </c>
      <c r="D114" s="15" t="s">
        <v>173</v>
      </c>
      <c r="E114" s="26" t="s">
        <v>174</v>
      </c>
      <c r="F114" s="26"/>
      <c r="G114" s="29">
        <v>0</v>
      </c>
      <c r="H114" s="41">
        <v>2.76</v>
      </c>
      <c r="I114" s="41">
        <v>2.76</v>
      </c>
      <c r="J114" s="134">
        <v>2.79</v>
      </c>
      <c r="K114" s="134">
        <v>2.79</v>
      </c>
      <c r="L114" s="41">
        <f>(J114+K114*16.32)*G114*12</f>
        <v>0</v>
      </c>
      <c r="M114" s="16">
        <f t="shared" si="7"/>
        <v>2.7969750000000002</v>
      </c>
      <c r="N114" s="17">
        <f t="shared" si="4"/>
        <v>2.7969750000000002</v>
      </c>
      <c r="O114" s="41">
        <f>(M114+N114*16.32)*G114*12</f>
        <v>0</v>
      </c>
      <c r="P114" s="17">
        <f t="shared" si="5"/>
        <v>0</v>
      </c>
      <c r="Q114" s="128">
        <f t="shared" si="6"/>
        <v>6.9750000000001755E-3</v>
      </c>
    </row>
    <row r="115" spans="1:17" x14ac:dyDescent="0.25">
      <c r="A115" s="3">
        <v>36</v>
      </c>
      <c r="B115" s="3">
        <v>210</v>
      </c>
      <c r="C115" s="3" t="s">
        <v>333</v>
      </c>
      <c r="D115" s="55" t="s">
        <v>296</v>
      </c>
      <c r="E115" s="55" t="s">
        <v>437</v>
      </c>
      <c r="F115" s="72"/>
      <c r="G115" s="30">
        <v>28</v>
      </c>
      <c r="H115" s="41">
        <v>15.76</v>
      </c>
      <c r="I115" s="41"/>
      <c r="J115" s="41">
        <v>10.51</v>
      </c>
      <c r="K115" s="41"/>
      <c r="L115" s="41">
        <f>G115*J115*12</f>
        <v>3531.3599999999997</v>
      </c>
      <c r="M115" s="16">
        <f>(J115*$M$5)+J115</f>
        <v>10.536275</v>
      </c>
      <c r="N115" s="17">
        <f>(K115*$N$5)+K115</f>
        <v>0</v>
      </c>
      <c r="O115" s="41">
        <f>G115*M115*12</f>
        <v>3540.1884</v>
      </c>
      <c r="P115" s="17">
        <f t="shared" si="5"/>
        <v>8.8284000000003289</v>
      </c>
      <c r="Q115" s="128">
        <f t="shared" si="6"/>
        <v>2.6275000000000048E-2</v>
      </c>
    </row>
    <row r="116" spans="1:17" x14ac:dyDescent="0.25">
      <c r="A116" s="3">
        <v>36</v>
      </c>
      <c r="B116" s="3">
        <v>210</v>
      </c>
      <c r="C116" s="3" t="s">
        <v>333</v>
      </c>
      <c r="D116" s="55" t="s">
        <v>497</v>
      </c>
      <c r="E116" s="55" t="s">
        <v>437</v>
      </c>
      <c r="F116" s="72"/>
      <c r="G116" s="30">
        <v>28</v>
      </c>
      <c r="H116" s="41">
        <v>15.76</v>
      </c>
      <c r="I116" s="41"/>
      <c r="J116" s="41">
        <v>5.25</v>
      </c>
      <c r="K116" s="41"/>
      <c r="L116" s="41">
        <f>G116*J116*12</f>
        <v>1764</v>
      </c>
      <c r="M116" s="16">
        <f>(J116*$M$5)+J116</f>
        <v>5.2631249999999996</v>
      </c>
      <c r="N116" s="17">
        <f>(K116*$N$5)+K116</f>
        <v>0</v>
      </c>
      <c r="O116" s="41">
        <f>G116*M116*12</f>
        <v>1768.4099999999999</v>
      </c>
      <c r="P116" s="17">
        <f t="shared" ref="P116" si="9">O116-L116</f>
        <v>4.4099999999998545</v>
      </c>
      <c r="Q116" s="128">
        <f t="shared" ref="Q116" si="10">M116-J116</f>
        <v>1.3124999999999609E-2</v>
      </c>
    </row>
    <row r="117" spans="1:17" x14ac:dyDescent="0.25">
      <c r="A117" s="3" t="s">
        <v>480</v>
      </c>
      <c r="B117" s="3" t="s">
        <v>481</v>
      </c>
      <c r="C117" s="1" t="s">
        <v>333</v>
      </c>
      <c r="D117" s="55" t="s">
        <v>372</v>
      </c>
      <c r="E117" s="26" t="s">
        <v>125</v>
      </c>
      <c r="F117" s="26"/>
      <c r="G117" s="30">
        <v>2037</v>
      </c>
      <c r="H117" s="41">
        <v>2.76</v>
      </c>
      <c r="I117" s="41"/>
      <c r="J117" s="134">
        <v>2.79</v>
      </c>
      <c r="K117" s="134"/>
      <c r="L117" s="41">
        <f>+G117*J117*12</f>
        <v>68198.760000000009</v>
      </c>
      <c r="M117" s="16">
        <f t="shared" si="7"/>
        <v>2.7969750000000002</v>
      </c>
      <c r="N117" s="17">
        <f t="shared" si="4"/>
        <v>0</v>
      </c>
      <c r="O117" s="41">
        <f>+G117*M117*12</f>
        <v>68369.256900000008</v>
      </c>
      <c r="P117" s="17">
        <f t="shared" si="5"/>
        <v>170.49689999999828</v>
      </c>
      <c r="Q117" s="128">
        <f t="shared" si="6"/>
        <v>6.9750000000001755E-3</v>
      </c>
    </row>
    <row r="118" spans="1:17" x14ac:dyDescent="0.25">
      <c r="A118" s="1">
        <v>35</v>
      </c>
      <c r="B118" s="1">
        <v>208</v>
      </c>
      <c r="C118" s="1" t="s">
        <v>333</v>
      </c>
      <c r="D118" s="55" t="s">
        <v>388</v>
      </c>
      <c r="E118" s="26" t="s">
        <v>321</v>
      </c>
      <c r="F118" s="72"/>
      <c r="G118" s="30">
        <v>13</v>
      </c>
      <c r="H118" s="41">
        <v>2.42</v>
      </c>
      <c r="I118" s="41">
        <v>2.42</v>
      </c>
      <c r="J118" s="41">
        <v>2.42</v>
      </c>
      <c r="K118" s="41">
        <v>2.42</v>
      </c>
      <c r="L118" s="41">
        <f>(J118+K118*1.17)*G118*12</f>
        <v>819.21840000000009</v>
      </c>
      <c r="M118" s="16">
        <f t="shared" si="7"/>
        <v>2.42605</v>
      </c>
      <c r="N118" s="17">
        <f t="shared" si="4"/>
        <v>2.42605</v>
      </c>
      <c r="O118" s="41">
        <f>(M118+N118*1.17)*G118*12</f>
        <v>821.26644599999986</v>
      </c>
      <c r="P118" s="17">
        <f t="shared" si="5"/>
        <v>2.048045999999772</v>
      </c>
      <c r="Q118" s="128">
        <f t="shared" si="6"/>
        <v>6.0500000000001108E-3</v>
      </c>
    </row>
    <row r="119" spans="1:17" x14ac:dyDescent="0.25">
      <c r="A119" s="1">
        <v>35</v>
      </c>
      <c r="B119" s="1">
        <v>208</v>
      </c>
      <c r="C119" s="1" t="s">
        <v>333</v>
      </c>
      <c r="D119" s="55" t="s">
        <v>373</v>
      </c>
      <c r="E119" s="55" t="s">
        <v>374</v>
      </c>
      <c r="F119" s="72"/>
      <c r="G119" s="30">
        <v>2</v>
      </c>
      <c r="H119" s="41">
        <v>2.42</v>
      </c>
      <c r="I119" s="41"/>
      <c r="J119" s="41">
        <v>2.42</v>
      </c>
      <c r="K119" s="41"/>
      <c r="L119" s="41">
        <f>G119*J119*12</f>
        <v>58.08</v>
      </c>
      <c r="M119" s="16">
        <f t="shared" si="7"/>
        <v>2.42605</v>
      </c>
      <c r="N119" s="17">
        <f t="shared" si="4"/>
        <v>0</v>
      </c>
      <c r="O119" s="41">
        <f>G119*M119*12</f>
        <v>58.225200000000001</v>
      </c>
      <c r="P119" s="17">
        <f t="shared" si="5"/>
        <v>0.14520000000000266</v>
      </c>
      <c r="Q119" s="128">
        <f t="shared" si="6"/>
        <v>6.0500000000001108E-3</v>
      </c>
    </row>
    <row r="120" spans="1:17" x14ac:dyDescent="0.25">
      <c r="A120" s="1">
        <v>35</v>
      </c>
      <c r="B120" s="1">
        <v>208</v>
      </c>
      <c r="C120" s="1" t="s">
        <v>333</v>
      </c>
      <c r="D120" s="55" t="s">
        <v>382</v>
      </c>
      <c r="E120" s="26" t="s">
        <v>315</v>
      </c>
      <c r="F120" s="72"/>
      <c r="G120" s="30">
        <v>434</v>
      </c>
      <c r="H120" s="41">
        <v>2.42</v>
      </c>
      <c r="I120" s="41">
        <v>2.42</v>
      </c>
      <c r="J120" s="41">
        <v>2.42</v>
      </c>
      <c r="K120" s="41">
        <v>2.42</v>
      </c>
      <c r="L120" s="41">
        <f>(J120+K120*3.33)*G120*12</f>
        <v>54572.548800000004</v>
      </c>
      <c r="M120" s="16">
        <f t="shared" si="7"/>
        <v>2.42605</v>
      </c>
      <c r="N120" s="17">
        <f t="shared" si="4"/>
        <v>2.42605</v>
      </c>
      <c r="O120" s="41">
        <f>(M120+N120*3.33)*G120*12</f>
        <v>54708.98017200001</v>
      </c>
      <c r="P120" s="17">
        <f t="shared" si="5"/>
        <v>136.43137200000638</v>
      </c>
      <c r="Q120" s="128">
        <f t="shared" si="6"/>
        <v>6.0500000000001108E-3</v>
      </c>
    </row>
    <row r="121" spans="1:17" x14ac:dyDescent="0.25">
      <c r="A121" s="1">
        <v>35</v>
      </c>
      <c r="B121" s="1">
        <v>208</v>
      </c>
      <c r="C121" s="1" t="s">
        <v>333</v>
      </c>
      <c r="D121" s="55" t="s">
        <v>383</v>
      </c>
      <c r="E121" s="26" t="s">
        <v>316</v>
      </c>
      <c r="F121" s="72"/>
      <c r="G121" s="30">
        <v>157</v>
      </c>
      <c r="H121" s="41">
        <v>2.42</v>
      </c>
      <c r="I121" s="41">
        <v>2.42</v>
      </c>
      <c r="J121" s="41">
        <v>2.42</v>
      </c>
      <c r="K121" s="41">
        <v>2.42</v>
      </c>
      <c r="L121" s="41">
        <f>(J121+K121*7.66)*G121*12</f>
        <v>39483.364800000003</v>
      </c>
      <c r="M121" s="16">
        <f t="shared" si="7"/>
        <v>2.42605</v>
      </c>
      <c r="N121" s="17">
        <f t="shared" si="4"/>
        <v>2.42605</v>
      </c>
      <c r="O121" s="41">
        <f>(M121+N121*7.66)*G121*12</f>
        <v>39582.073212000003</v>
      </c>
      <c r="P121" s="17">
        <f t="shared" si="5"/>
        <v>98.708411999999953</v>
      </c>
      <c r="Q121" s="128">
        <f t="shared" si="6"/>
        <v>6.0500000000001108E-3</v>
      </c>
    </row>
    <row r="122" spans="1:17" x14ac:dyDescent="0.25">
      <c r="A122" s="1">
        <v>35</v>
      </c>
      <c r="B122" s="1">
        <v>208</v>
      </c>
      <c r="C122" s="1" t="s">
        <v>333</v>
      </c>
      <c r="D122" s="55" t="s">
        <v>384</v>
      </c>
      <c r="E122" s="26" t="s">
        <v>317</v>
      </c>
      <c r="F122" s="72"/>
      <c r="G122" s="30">
        <v>58</v>
      </c>
      <c r="H122" s="41">
        <v>2.42</v>
      </c>
      <c r="I122" s="41">
        <v>2.42</v>
      </c>
      <c r="J122" s="41">
        <v>2.42</v>
      </c>
      <c r="K122" s="41">
        <v>2.42</v>
      </c>
      <c r="L122" s="41">
        <f>(J122+K122*11.99)*G122*12</f>
        <v>21879.316800000001</v>
      </c>
      <c r="M122" s="16">
        <f t="shared" si="7"/>
        <v>2.42605</v>
      </c>
      <c r="N122" s="17">
        <f t="shared" si="4"/>
        <v>2.42605</v>
      </c>
      <c r="O122" s="41">
        <f>(M122+N122*11.99)*G122*12</f>
        <v>21934.015092000001</v>
      </c>
      <c r="P122" s="17">
        <f t="shared" si="5"/>
        <v>54.698292000000947</v>
      </c>
      <c r="Q122" s="128">
        <f t="shared" si="6"/>
        <v>6.0500000000001108E-3</v>
      </c>
    </row>
    <row r="123" spans="1:17" x14ac:dyDescent="0.25">
      <c r="A123" s="1">
        <v>35</v>
      </c>
      <c r="B123" s="1">
        <v>208</v>
      </c>
      <c r="C123" s="1" t="s">
        <v>333</v>
      </c>
      <c r="D123" s="55" t="s">
        <v>385</v>
      </c>
      <c r="E123" s="26" t="s">
        <v>318</v>
      </c>
      <c r="F123" s="72"/>
      <c r="G123" s="30">
        <v>15</v>
      </c>
      <c r="H123" s="41">
        <v>2.42</v>
      </c>
      <c r="I123" s="41">
        <v>2.42</v>
      </c>
      <c r="J123" s="41">
        <v>2.42</v>
      </c>
      <c r="K123" s="41">
        <v>2.42</v>
      </c>
      <c r="L123" s="41">
        <f>(J123+K123*16.32)*G123*12</f>
        <v>7544.5920000000006</v>
      </c>
      <c r="M123" s="16">
        <f t="shared" si="7"/>
        <v>2.42605</v>
      </c>
      <c r="N123" s="17">
        <f t="shared" si="4"/>
        <v>2.42605</v>
      </c>
      <c r="O123" s="41">
        <f>(M123+N123*16.32)*G123*12</f>
        <v>7563.453480000001</v>
      </c>
      <c r="P123" s="17">
        <f t="shared" si="5"/>
        <v>18.861480000000483</v>
      </c>
      <c r="Q123" s="128">
        <f t="shared" si="6"/>
        <v>6.0500000000001108E-3</v>
      </c>
    </row>
    <row r="124" spans="1:17" x14ac:dyDescent="0.25">
      <c r="A124" s="1">
        <v>35</v>
      </c>
      <c r="B124" s="1">
        <v>208</v>
      </c>
      <c r="C124" s="1" t="s">
        <v>333</v>
      </c>
      <c r="D124" s="55" t="s">
        <v>386</v>
      </c>
      <c r="E124" s="26" t="s">
        <v>319</v>
      </c>
      <c r="F124" s="72"/>
      <c r="G124" s="30">
        <v>7</v>
      </c>
      <c r="H124" s="41">
        <v>2.42</v>
      </c>
      <c r="I124" s="41">
        <v>2.42</v>
      </c>
      <c r="J124" s="41">
        <v>2.42</v>
      </c>
      <c r="K124" s="41">
        <v>2.42</v>
      </c>
      <c r="L124" s="41">
        <f>(J124+K124*20.65)*G124*12</f>
        <v>4401.0119999999997</v>
      </c>
      <c r="M124" s="16">
        <f t="shared" si="7"/>
        <v>2.42605</v>
      </c>
      <c r="N124" s="17">
        <f t="shared" si="4"/>
        <v>2.42605</v>
      </c>
      <c r="O124" s="41">
        <f>(M124+N124*20.65)*G124*12</f>
        <v>4412.0145300000004</v>
      </c>
      <c r="P124" s="17">
        <f t="shared" si="5"/>
        <v>11.002530000000661</v>
      </c>
      <c r="Q124" s="128">
        <f t="shared" si="6"/>
        <v>6.0500000000001108E-3</v>
      </c>
    </row>
    <row r="125" spans="1:17" x14ac:dyDescent="0.25">
      <c r="A125" s="1">
        <v>35</v>
      </c>
      <c r="B125" s="1">
        <v>208</v>
      </c>
      <c r="C125" s="1" t="s">
        <v>333</v>
      </c>
      <c r="D125" s="55" t="s">
        <v>387</v>
      </c>
      <c r="E125" s="26" t="s">
        <v>320</v>
      </c>
      <c r="F125" s="72"/>
      <c r="G125" s="30">
        <v>5</v>
      </c>
      <c r="H125" s="41">
        <v>2.42</v>
      </c>
      <c r="I125" s="41">
        <v>2.42</v>
      </c>
      <c r="J125" s="41">
        <v>2.42</v>
      </c>
      <c r="K125" s="41">
        <v>2.42</v>
      </c>
      <c r="L125" s="41">
        <f>(J125+K125*24.98)*G125*12</f>
        <v>3772.2960000000003</v>
      </c>
      <c r="M125" s="16">
        <f t="shared" si="7"/>
        <v>2.42605</v>
      </c>
      <c r="N125" s="17">
        <f t="shared" si="4"/>
        <v>2.42605</v>
      </c>
      <c r="O125" s="41">
        <f>(M125+N125*24.98)*G125*12</f>
        <v>3781.7267400000001</v>
      </c>
      <c r="P125" s="17">
        <f t="shared" si="5"/>
        <v>9.430739999999787</v>
      </c>
      <c r="Q125" s="128">
        <f t="shared" si="6"/>
        <v>6.0500000000001108E-3</v>
      </c>
    </row>
    <row r="126" spans="1:17" x14ac:dyDescent="0.25">
      <c r="A126" s="1">
        <v>35</v>
      </c>
      <c r="B126" s="1">
        <v>208</v>
      </c>
      <c r="C126" s="1" t="s">
        <v>333</v>
      </c>
      <c r="D126" s="19" t="s">
        <v>314</v>
      </c>
      <c r="E126" s="26" t="s">
        <v>313</v>
      </c>
      <c r="F126" s="72"/>
      <c r="G126" s="30">
        <v>20</v>
      </c>
      <c r="H126" s="41">
        <v>2.42</v>
      </c>
      <c r="I126" s="41">
        <v>2.42</v>
      </c>
      <c r="J126" s="41">
        <v>2.42</v>
      </c>
      <c r="K126" s="41">
        <v>2.42</v>
      </c>
      <c r="L126" s="41">
        <f>(J126+K126*1.17)*G126*12</f>
        <v>1260.336</v>
      </c>
      <c r="M126" s="16">
        <f t="shared" si="7"/>
        <v>2.42605</v>
      </c>
      <c r="N126" s="17">
        <f t="shared" si="4"/>
        <v>2.42605</v>
      </c>
      <c r="O126" s="41">
        <f>(M126+N126*1.17)*G126*12</f>
        <v>1263.48684</v>
      </c>
      <c r="P126" s="17">
        <f t="shared" si="5"/>
        <v>3.1508400000000165</v>
      </c>
      <c r="Q126" s="128">
        <f t="shared" si="6"/>
        <v>6.0500000000001108E-3</v>
      </c>
    </row>
    <row r="127" spans="1:17" x14ac:dyDescent="0.25">
      <c r="A127" s="1">
        <v>35</v>
      </c>
      <c r="B127" s="1">
        <v>208</v>
      </c>
      <c r="C127" s="1" t="s">
        <v>333</v>
      </c>
      <c r="D127" s="55" t="s">
        <v>379</v>
      </c>
      <c r="E127" s="26" t="s">
        <v>310</v>
      </c>
      <c r="F127" s="72"/>
      <c r="G127" s="30">
        <v>256</v>
      </c>
      <c r="H127" s="41">
        <v>2.42</v>
      </c>
      <c r="I127" s="41">
        <v>2.42</v>
      </c>
      <c r="J127" s="41">
        <v>2.42</v>
      </c>
      <c r="K127" s="41">
        <v>2.42</v>
      </c>
      <c r="L127" s="41">
        <f>(J127+K127*3.33)*G127*12</f>
        <v>32190.2592</v>
      </c>
      <c r="M127" s="16">
        <f t="shared" si="7"/>
        <v>2.42605</v>
      </c>
      <c r="N127" s="17">
        <f t="shared" si="4"/>
        <v>2.42605</v>
      </c>
      <c r="O127" s="41">
        <f>(M127+N127*3.33)*G127*12</f>
        <v>32270.734848000004</v>
      </c>
      <c r="P127" s="17">
        <f t="shared" si="5"/>
        <v>80.475648000003275</v>
      </c>
      <c r="Q127" s="128">
        <f t="shared" si="6"/>
        <v>6.0500000000001108E-3</v>
      </c>
    </row>
    <row r="128" spans="1:17" x14ac:dyDescent="0.25">
      <c r="A128" s="1">
        <v>35</v>
      </c>
      <c r="B128" s="1">
        <v>208</v>
      </c>
      <c r="C128" s="1" t="s">
        <v>333</v>
      </c>
      <c r="D128" s="55" t="s">
        <v>380</v>
      </c>
      <c r="E128" s="26" t="s">
        <v>311</v>
      </c>
      <c r="F128" s="72"/>
      <c r="G128" s="30">
        <v>17</v>
      </c>
      <c r="H128" s="41">
        <v>2.42</v>
      </c>
      <c r="I128" s="41">
        <v>2.42</v>
      </c>
      <c r="J128" s="41">
        <v>2.42</v>
      </c>
      <c r="K128" s="41">
        <v>2.42</v>
      </c>
      <c r="L128" s="41">
        <f>(J128+K128*7.66)*G128*12</f>
        <v>4275.2687999999998</v>
      </c>
      <c r="M128" s="16">
        <f t="shared" si="7"/>
        <v>2.42605</v>
      </c>
      <c r="N128" s="17">
        <f t="shared" si="4"/>
        <v>2.42605</v>
      </c>
      <c r="O128" s="41">
        <f>(M128+N128*7.66)*G128*12</f>
        <v>4285.956972</v>
      </c>
      <c r="P128" s="17">
        <f t="shared" si="5"/>
        <v>10.688172000000122</v>
      </c>
      <c r="Q128" s="128">
        <f t="shared" si="6"/>
        <v>6.0500000000001108E-3</v>
      </c>
    </row>
    <row r="129" spans="1:17" x14ac:dyDescent="0.25">
      <c r="A129" s="1">
        <v>35</v>
      </c>
      <c r="B129" s="1">
        <v>208</v>
      </c>
      <c r="C129" s="1" t="s">
        <v>333</v>
      </c>
      <c r="D129" s="55" t="s">
        <v>381</v>
      </c>
      <c r="E129" s="26" t="s">
        <v>312</v>
      </c>
      <c r="F129" s="72"/>
      <c r="G129" s="30">
        <v>8</v>
      </c>
      <c r="H129" s="41">
        <v>2.42</v>
      </c>
      <c r="I129" s="41">
        <v>2.42</v>
      </c>
      <c r="J129" s="41">
        <v>2.42</v>
      </c>
      <c r="K129" s="41">
        <v>2.42</v>
      </c>
      <c r="L129" s="41">
        <f>(J129+K129*11.99)*G129*12</f>
        <v>3017.8368</v>
      </c>
      <c r="M129" s="16">
        <f t="shared" si="7"/>
        <v>2.42605</v>
      </c>
      <c r="N129" s="17">
        <f t="shared" si="4"/>
        <v>2.42605</v>
      </c>
      <c r="O129" s="41">
        <f>(M129+N129*11.99)*G129*12</f>
        <v>3025.3813920000002</v>
      </c>
      <c r="P129" s="17">
        <f t="shared" si="5"/>
        <v>7.5445920000001934</v>
      </c>
      <c r="Q129" s="128">
        <f t="shared" si="6"/>
        <v>6.0500000000001108E-3</v>
      </c>
    </row>
    <row r="130" spans="1:17" x14ac:dyDescent="0.25">
      <c r="A130" s="1">
        <v>35</v>
      </c>
      <c r="B130" s="1">
        <v>208</v>
      </c>
      <c r="C130" s="1" t="s">
        <v>333</v>
      </c>
      <c r="D130" s="55" t="s">
        <v>378</v>
      </c>
      <c r="E130" s="55" t="s">
        <v>377</v>
      </c>
      <c r="F130" s="72"/>
      <c r="G130" s="30">
        <v>0</v>
      </c>
      <c r="H130" s="41">
        <v>2.42</v>
      </c>
      <c r="I130" s="41">
        <v>2.42</v>
      </c>
      <c r="J130" s="41">
        <v>2.42</v>
      </c>
      <c r="K130" s="41">
        <v>2.42</v>
      </c>
      <c r="L130" s="41">
        <f>(J130+K130*16.32)*G130*12</f>
        <v>0</v>
      </c>
      <c r="M130" s="16">
        <f t="shared" si="7"/>
        <v>2.42605</v>
      </c>
      <c r="N130" s="17">
        <f t="shared" si="4"/>
        <v>2.42605</v>
      </c>
      <c r="O130" s="41">
        <f>(M130+N130*16.32)*G130*12</f>
        <v>0</v>
      </c>
      <c r="P130" s="17">
        <f t="shared" si="5"/>
        <v>0</v>
      </c>
      <c r="Q130" s="128">
        <f t="shared" si="6"/>
        <v>6.0500000000001108E-3</v>
      </c>
    </row>
    <row r="131" spans="1:17" x14ac:dyDescent="0.25">
      <c r="A131" s="1">
        <v>35</v>
      </c>
      <c r="B131" s="1">
        <v>208</v>
      </c>
      <c r="C131" s="1" t="s">
        <v>333</v>
      </c>
      <c r="D131" s="55" t="s">
        <v>375</v>
      </c>
      <c r="E131" s="55" t="s">
        <v>376</v>
      </c>
      <c r="F131" s="72"/>
      <c r="G131" s="30">
        <v>1</v>
      </c>
      <c r="H131" s="41">
        <v>2.42</v>
      </c>
      <c r="I131" s="41">
        <v>2.42</v>
      </c>
      <c r="J131" s="41">
        <v>2.42</v>
      </c>
      <c r="K131" s="41">
        <v>2.42</v>
      </c>
      <c r="L131" s="41">
        <f>(J131+K131*20.65)*G131*12</f>
        <v>628.71599999999989</v>
      </c>
      <c r="M131" s="16">
        <f t="shared" si="7"/>
        <v>2.42605</v>
      </c>
      <c r="N131" s="17">
        <f t="shared" si="4"/>
        <v>2.42605</v>
      </c>
      <c r="O131" s="41">
        <f>(M131+N131*20.65)*G131*12</f>
        <v>630.28779000000009</v>
      </c>
      <c r="P131" s="17">
        <f t="shared" si="5"/>
        <v>1.5717900000001919</v>
      </c>
      <c r="Q131" s="128">
        <f t="shared" si="6"/>
        <v>6.0500000000001108E-3</v>
      </c>
    </row>
    <row r="132" spans="1:17" x14ac:dyDescent="0.25">
      <c r="A132" s="1">
        <v>35</v>
      </c>
      <c r="B132" s="1">
        <v>208</v>
      </c>
      <c r="C132" s="1" t="s">
        <v>333</v>
      </c>
      <c r="D132" s="55" t="s">
        <v>389</v>
      </c>
      <c r="E132" s="55" t="s">
        <v>389</v>
      </c>
      <c r="F132" s="72"/>
      <c r="G132" s="30">
        <v>8</v>
      </c>
      <c r="H132" s="41">
        <v>2.42</v>
      </c>
      <c r="I132" s="41"/>
      <c r="J132" s="41">
        <v>2.42</v>
      </c>
      <c r="K132" s="41"/>
      <c r="L132" s="41">
        <f>+G132*J132*12</f>
        <v>232.32</v>
      </c>
      <c r="M132" s="16">
        <f t="shared" si="7"/>
        <v>2.42605</v>
      </c>
      <c r="N132" s="17">
        <f t="shared" si="4"/>
        <v>0</v>
      </c>
      <c r="O132" s="41">
        <f>+G132*M132*12</f>
        <v>232.9008</v>
      </c>
      <c r="P132" s="17">
        <f t="shared" si="5"/>
        <v>0.58080000000001064</v>
      </c>
      <c r="Q132" s="128">
        <f t="shared" si="6"/>
        <v>6.0500000000001108E-3</v>
      </c>
    </row>
    <row r="133" spans="1:17" x14ac:dyDescent="0.25">
      <c r="C133" s="1" t="s">
        <v>333</v>
      </c>
      <c r="D133" s="55" t="s">
        <v>429</v>
      </c>
      <c r="E133" s="55" t="s">
        <v>430</v>
      </c>
      <c r="F133" s="72"/>
      <c r="G133" s="30">
        <v>12</v>
      </c>
      <c r="H133" s="41">
        <v>20</v>
      </c>
      <c r="I133" s="41"/>
      <c r="J133" s="41">
        <v>20</v>
      </c>
      <c r="K133" s="41"/>
      <c r="L133" s="41">
        <f>+G133*J133*12</f>
        <v>2880</v>
      </c>
      <c r="M133" s="16">
        <f t="shared" si="7"/>
        <v>20.05</v>
      </c>
      <c r="N133" s="17">
        <f t="shared" si="4"/>
        <v>0</v>
      </c>
      <c r="O133" s="41">
        <f>+G133*M133*12</f>
        <v>2887.2000000000003</v>
      </c>
      <c r="P133" s="17">
        <f t="shared" si="5"/>
        <v>7.2000000000002728</v>
      </c>
      <c r="Q133" s="128">
        <f t="shared" si="6"/>
        <v>5.0000000000000711E-2</v>
      </c>
    </row>
    <row r="134" spans="1:17" x14ac:dyDescent="0.25">
      <c r="A134" s="1">
        <v>21</v>
      </c>
      <c r="B134" s="1">
        <v>80</v>
      </c>
      <c r="C134" s="1" t="s">
        <v>333</v>
      </c>
      <c r="D134" s="55" t="s">
        <v>431</v>
      </c>
      <c r="E134" s="55" t="s">
        <v>431</v>
      </c>
      <c r="F134" s="72"/>
      <c r="G134" s="30">
        <v>15</v>
      </c>
      <c r="H134" s="41">
        <v>0.55000000000000004</v>
      </c>
      <c r="I134" s="41">
        <v>0.55000000000000004</v>
      </c>
      <c r="J134" s="41">
        <v>0.55000000000000004</v>
      </c>
      <c r="K134" s="41">
        <v>0.55000000000000004</v>
      </c>
      <c r="L134" s="41">
        <f>(J134+K134*3.33)*G134*12</f>
        <v>428.66999999999996</v>
      </c>
      <c r="M134" s="16">
        <f>J134</f>
        <v>0.55000000000000004</v>
      </c>
      <c r="N134" s="17">
        <f>K134</f>
        <v>0.55000000000000004</v>
      </c>
      <c r="O134" s="41">
        <f>(M134+N134*3.33)*G134*12</f>
        <v>428.66999999999996</v>
      </c>
      <c r="P134" s="17">
        <f t="shared" si="5"/>
        <v>0</v>
      </c>
      <c r="Q134" s="128">
        <f t="shared" si="6"/>
        <v>0</v>
      </c>
    </row>
    <row r="135" spans="1:17" x14ac:dyDescent="0.25">
      <c r="A135" s="1">
        <v>17</v>
      </c>
      <c r="B135" s="1">
        <v>52</v>
      </c>
      <c r="C135" s="1" t="s">
        <v>333</v>
      </c>
      <c r="D135" s="55" t="s">
        <v>432</v>
      </c>
      <c r="E135" s="55" t="s">
        <v>432</v>
      </c>
      <c r="F135" s="72"/>
      <c r="G135" s="30">
        <v>1</v>
      </c>
      <c r="H135" s="41">
        <v>21</v>
      </c>
      <c r="I135" s="41"/>
      <c r="J135" s="41">
        <v>21</v>
      </c>
      <c r="K135" s="41"/>
      <c r="L135" s="41">
        <f>+G135*J135*12</f>
        <v>252</v>
      </c>
      <c r="M135" s="16">
        <f t="shared" si="7"/>
        <v>21.052499999999998</v>
      </c>
      <c r="N135" s="17">
        <f t="shared" si="4"/>
        <v>0</v>
      </c>
      <c r="O135" s="41">
        <f>+G135*M135*12</f>
        <v>252.63</v>
      </c>
      <c r="P135" s="17">
        <f t="shared" si="5"/>
        <v>0.62999999999999545</v>
      </c>
      <c r="Q135" s="128">
        <f t="shared" si="6"/>
        <v>5.2499999999998437E-2</v>
      </c>
    </row>
    <row r="136" spans="1:17" x14ac:dyDescent="0.25">
      <c r="A136">
        <v>46</v>
      </c>
      <c r="B136">
        <v>275</v>
      </c>
      <c r="C136" s="1" t="s">
        <v>333</v>
      </c>
      <c r="D136" s="54" t="s">
        <v>390</v>
      </c>
      <c r="E136" s="26" t="s">
        <v>322</v>
      </c>
      <c r="F136" s="72"/>
      <c r="G136" s="30">
        <v>1</v>
      </c>
      <c r="H136" s="41">
        <f>6.7</f>
        <v>6.7</v>
      </c>
      <c r="I136" s="41">
        <v>6.7</v>
      </c>
      <c r="J136" s="41">
        <f>6.7</f>
        <v>6.7</v>
      </c>
      <c r="K136" s="41">
        <v>6.7</v>
      </c>
      <c r="L136" s="41">
        <f>(J136+K136*3.33)*G136*12</f>
        <v>348.13200000000001</v>
      </c>
      <c r="M136" s="16">
        <f t="shared" ref="M136:M147" si="11">(J136*$M$5)+J136</f>
        <v>6.7167500000000002</v>
      </c>
      <c r="N136" s="17">
        <f t="shared" ref="N136:N149" si="12">(K136*$N$5)+K136</f>
        <v>6.7167500000000002</v>
      </c>
      <c r="O136" s="41">
        <f>(M136+N136*3.33)*G136*12</f>
        <v>349.00233000000003</v>
      </c>
      <c r="P136" s="17">
        <f t="shared" ref="P136:P149" si="13">O136-L136</f>
        <v>0.87033000000002403</v>
      </c>
      <c r="Q136" s="128">
        <f t="shared" ref="Q136:Q148" si="14">M136-J136</f>
        <v>1.6750000000000043E-2</v>
      </c>
    </row>
    <row r="137" spans="1:17" x14ac:dyDescent="0.25">
      <c r="A137">
        <v>46</v>
      </c>
      <c r="B137">
        <v>275</v>
      </c>
      <c r="C137" s="1" t="s">
        <v>333</v>
      </c>
      <c r="D137" s="55" t="s">
        <v>391</v>
      </c>
      <c r="E137" s="26" t="s">
        <v>323</v>
      </c>
      <c r="F137" s="72"/>
      <c r="G137" s="30">
        <v>1</v>
      </c>
      <c r="H137" s="41">
        <f>6.7</f>
        <v>6.7</v>
      </c>
      <c r="I137" s="41">
        <v>6.7</v>
      </c>
      <c r="J137" s="41">
        <f>6.7</f>
        <v>6.7</v>
      </c>
      <c r="K137" s="41">
        <v>6.7</v>
      </c>
      <c r="L137" s="41">
        <f>(J137+K137*7.66)*G137*12</f>
        <v>696.26400000000012</v>
      </c>
      <c r="M137" s="16">
        <f t="shared" si="11"/>
        <v>6.7167500000000002</v>
      </c>
      <c r="N137" s="17">
        <f t="shared" si="12"/>
        <v>6.7167500000000002</v>
      </c>
      <c r="O137" s="41">
        <f>(M137+N137*7.66)*G137*12</f>
        <v>698.00465999999994</v>
      </c>
      <c r="P137" s="17">
        <f t="shared" si="13"/>
        <v>1.7406599999998207</v>
      </c>
      <c r="Q137" s="128">
        <f t="shared" si="14"/>
        <v>1.6750000000000043E-2</v>
      </c>
    </row>
    <row r="138" spans="1:17" x14ac:dyDescent="0.25">
      <c r="A138" s="1">
        <v>17</v>
      </c>
      <c r="B138" s="1">
        <v>51</v>
      </c>
      <c r="C138" s="1" t="s">
        <v>333</v>
      </c>
      <c r="D138" s="55" t="s">
        <v>433</v>
      </c>
      <c r="E138" s="55" t="s">
        <v>434</v>
      </c>
      <c r="F138" s="72"/>
      <c r="G138" s="30">
        <v>16</v>
      </c>
      <c r="H138" s="41">
        <v>5.22</v>
      </c>
      <c r="I138" s="41"/>
      <c r="J138" s="41">
        <v>5.22</v>
      </c>
      <c r="K138" s="41"/>
      <c r="L138" s="41">
        <f>+G138*J138*12</f>
        <v>1002.24</v>
      </c>
      <c r="M138" s="16">
        <f t="shared" si="11"/>
        <v>5.2330499999999995</v>
      </c>
      <c r="N138" s="17">
        <f t="shared" si="12"/>
        <v>0</v>
      </c>
      <c r="O138" s="41">
        <f>+G138*M138*12</f>
        <v>1004.7456</v>
      </c>
      <c r="P138" s="17">
        <f t="shared" si="13"/>
        <v>2.5055999999999585</v>
      </c>
      <c r="Q138" s="128">
        <f t="shared" si="14"/>
        <v>1.3049999999999784E-2</v>
      </c>
    </row>
    <row r="139" spans="1:17" x14ac:dyDescent="0.25">
      <c r="A139" s="1">
        <v>19</v>
      </c>
      <c r="B139" s="1">
        <v>70</v>
      </c>
      <c r="C139" s="1" t="s">
        <v>333</v>
      </c>
      <c r="D139" s="55" t="s">
        <v>435</v>
      </c>
      <c r="E139" s="55" t="s">
        <v>436</v>
      </c>
      <c r="F139" s="72"/>
      <c r="G139" s="30">
        <v>7</v>
      </c>
      <c r="H139" s="41">
        <v>11.35</v>
      </c>
      <c r="I139" s="41"/>
      <c r="J139" s="41">
        <v>11.35</v>
      </c>
      <c r="K139" s="41"/>
      <c r="L139" s="41">
        <f>+G139*J139*12</f>
        <v>953.40000000000009</v>
      </c>
      <c r="M139" s="16">
        <f t="shared" si="11"/>
        <v>11.378375</v>
      </c>
      <c r="N139" s="17">
        <f t="shared" si="12"/>
        <v>0</v>
      </c>
      <c r="O139" s="41">
        <f>+G139*M139*12</f>
        <v>955.7835</v>
      </c>
      <c r="P139" s="17">
        <f t="shared" si="13"/>
        <v>2.3834999999999127</v>
      </c>
      <c r="Q139" s="128">
        <f t="shared" si="14"/>
        <v>2.8375000000000483E-2</v>
      </c>
    </row>
    <row r="140" spans="1:17" x14ac:dyDescent="0.25">
      <c r="A140" s="1">
        <v>34</v>
      </c>
      <c r="B140" s="1">
        <v>205</v>
      </c>
      <c r="C140" s="1" t="s">
        <v>333</v>
      </c>
      <c r="D140" s="55" t="s">
        <v>392</v>
      </c>
      <c r="E140" s="26" t="s">
        <v>308</v>
      </c>
      <c r="F140" s="72"/>
      <c r="G140" s="30">
        <v>36</v>
      </c>
      <c r="H140" s="41">
        <v>2.7</v>
      </c>
      <c r="I140" s="41">
        <v>2.7</v>
      </c>
      <c r="J140" s="41">
        <v>2.7</v>
      </c>
      <c r="K140" s="41">
        <v>2.7</v>
      </c>
      <c r="L140" s="41">
        <f>(J140+K140*1.17)*G140*12</f>
        <v>2531.0880000000002</v>
      </c>
      <c r="M140" s="16">
        <f t="shared" si="11"/>
        <v>2.70675</v>
      </c>
      <c r="N140" s="17">
        <f t="shared" si="12"/>
        <v>2.70675</v>
      </c>
      <c r="O140" s="41">
        <f>(M140+N140*1.17)*G140*12</f>
        <v>2537.41572</v>
      </c>
      <c r="P140" s="17">
        <f t="shared" si="13"/>
        <v>6.327719999999772</v>
      </c>
      <c r="Q140" s="128">
        <f t="shared" si="14"/>
        <v>6.7499999999998117E-3</v>
      </c>
    </row>
    <row r="141" spans="1:17" x14ac:dyDescent="0.25">
      <c r="A141" s="1">
        <v>34</v>
      </c>
      <c r="B141" s="1">
        <v>205</v>
      </c>
      <c r="C141" s="1" t="s">
        <v>333</v>
      </c>
      <c r="D141" s="55" t="s">
        <v>393</v>
      </c>
      <c r="E141" s="26" t="s">
        <v>309</v>
      </c>
      <c r="F141" s="72"/>
      <c r="G141" s="30">
        <v>16</v>
      </c>
      <c r="H141" s="41">
        <v>2.7</v>
      </c>
      <c r="I141" s="41"/>
      <c r="J141" s="41">
        <v>2.7</v>
      </c>
      <c r="K141" s="41"/>
      <c r="L141" s="41">
        <f>+G141*J141*12</f>
        <v>518.40000000000009</v>
      </c>
      <c r="M141" s="16">
        <f t="shared" si="11"/>
        <v>2.70675</v>
      </c>
      <c r="N141" s="17">
        <f t="shared" si="12"/>
        <v>0</v>
      </c>
      <c r="O141" s="41">
        <f>+G141*M141*12</f>
        <v>519.69600000000003</v>
      </c>
      <c r="P141" s="17">
        <f t="shared" si="13"/>
        <v>1.2959999999999354</v>
      </c>
      <c r="Q141" s="128">
        <f t="shared" si="14"/>
        <v>6.7499999999998117E-3</v>
      </c>
    </row>
    <row r="142" spans="1:17" x14ac:dyDescent="0.25">
      <c r="A142" s="1">
        <v>34</v>
      </c>
      <c r="B142" s="1">
        <v>205</v>
      </c>
      <c r="C142" s="1" t="s">
        <v>333</v>
      </c>
      <c r="D142" s="55" t="s">
        <v>394</v>
      </c>
      <c r="E142" s="26" t="s">
        <v>302</v>
      </c>
      <c r="F142" s="72"/>
      <c r="G142" s="30">
        <v>512</v>
      </c>
      <c r="H142" s="41">
        <v>2.7</v>
      </c>
      <c r="I142" s="41">
        <v>2.7</v>
      </c>
      <c r="J142" s="41">
        <v>2.7</v>
      </c>
      <c r="K142" s="41">
        <v>2.7</v>
      </c>
      <c r="L142" s="41">
        <f>(J142+K142*3.33)*G142*12</f>
        <v>71829.504000000015</v>
      </c>
      <c r="M142" s="16">
        <f t="shared" si="11"/>
        <v>2.70675</v>
      </c>
      <c r="N142" s="17">
        <f t="shared" si="12"/>
        <v>2.70675</v>
      </c>
      <c r="O142" s="41">
        <f>(M142+N142*3.33)*G142*12</f>
        <v>72009.07776</v>
      </c>
      <c r="P142" s="17">
        <f t="shared" si="13"/>
        <v>179.57375999998476</v>
      </c>
      <c r="Q142" s="128">
        <f t="shared" si="14"/>
        <v>6.7499999999998117E-3</v>
      </c>
    </row>
    <row r="143" spans="1:17" x14ac:dyDescent="0.25">
      <c r="A143" s="1">
        <v>34</v>
      </c>
      <c r="B143" s="1">
        <v>205</v>
      </c>
      <c r="C143" s="1" t="s">
        <v>333</v>
      </c>
      <c r="D143" s="55" t="s">
        <v>395</v>
      </c>
      <c r="E143" s="26" t="s">
        <v>303</v>
      </c>
      <c r="F143" s="72"/>
      <c r="G143" s="30">
        <v>178</v>
      </c>
      <c r="H143" s="41">
        <v>2.7</v>
      </c>
      <c r="I143" s="41">
        <v>2.7</v>
      </c>
      <c r="J143" s="41">
        <v>2.7</v>
      </c>
      <c r="K143" s="41">
        <v>2.7</v>
      </c>
      <c r="L143" s="41">
        <f>(J143+K143*7.66)*G143*12</f>
        <v>49943.952000000005</v>
      </c>
      <c r="M143" s="16">
        <f t="shared" si="11"/>
        <v>2.70675</v>
      </c>
      <c r="N143" s="17">
        <f t="shared" si="12"/>
        <v>2.70675</v>
      </c>
      <c r="O143" s="41">
        <f>(M143+N143*7.66)*G143*12</f>
        <v>50068.811880000001</v>
      </c>
      <c r="P143" s="17">
        <f t="shared" si="13"/>
        <v>124.85987999999634</v>
      </c>
      <c r="Q143" s="128">
        <f t="shared" si="14"/>
        <v>6.7499999999998117E-3</v>
      </c>
    </row>
    <row r="144" spans="1:17" x14ac:dyDescent="0.25">
      <c r="A144" s="1">
        <v>34</v>
      </c>
      <c r="B144" s="1">
        <v>205</v>
      </c>
      <c r="C144" s="1" t="s">
        <v>333</v>
      </c>
      <c r="D144" s="55" t="s">
        <v>396</v>
      </c>
      <c r="E144" s="26" t="s">
        <v>304</v>
      </c>
      <c r="F144" s="72"/>
      <c r="G144" s="30">
        <v>42</v>
      </c>
      <c r="H144" s="41">
        <v>2.7</v>
      </c>
      <c r="I144" s="41">
        <v>2.7</v>
      </c>
      <c r="J144" s="41">
        <v>2.7</v>
      </c>
      <c r="K144" s="41">
        <v>2.7</v>
      </c>
      <c r="L144" s="41">
        <f>(J144+K144*11.99)*G144*12</f>
        <v>17676.792000000001</v>
      </c>
      <c r="M144" s="16">
        <f t="shared" si="11"/>
        <v>2.70675</v>
      </c>
      <c r="N144" s="17">
        <f t="shared" si="12"/>
        <v>2.70675</v>
      </c>
      <c r="O144" s="41">
        <f>(M144+N144*11.99)*G144*12</f>
        <v>17720.983980000001</v>
      </c>
      <c r="P144" s="17">
        <f t="shared" si="13"/>
        <v>44.191979999999603</v>
      </c>
      <c r="Q144" s="128">
        <f t="shared" si="14"/>
        <v>6.7499999999998117E-3</v>
      </c>
    </row>
    <row r="145" spans="1:17" x14ac:dyDescent="0.25">
      <c r="A145" s="1">
        <v>34</v>
      </c>
      <c r="B145" s="1">
        <v>205</v>
      </c>
      <c r="C145" s="1" t="s">
        <v>333</v>
      </c>
      <c r="D145" s="55" t="s">
        <v>397</v>
      </c>
      <c r="E145" s="26" t="s">
        <v>305</v>
      </c>
      <c r="F145" s="72"/>
      <c r="G145" s="30">
        <v>8</v>
      </c>
      <c r="H145" s="41">
        <v>2.7</v>
      </c>
      <c r="I145" s="41">
        <v>2.7</v>
      </c>
      <c r="J145" s="41">
        <v>2.7</v>
      </c>
      <c r="K145" s="41">
        <v>2.7</v>
      </c>
      <c r="L145" s="41">
        <f>(J145+K145*16.32)*G145*12</f>
        <v>4489.344000000001</v>
      </c>
      <c r="M145" s="16">
        <f t="shared" si="11"/>
        <v>2.70675</v>
      </c>
      <c r="N145" s="17">
        <f t="shared" si="12"/>
        <v>2.70675</v>
      </c>
      <c r="O145" s="41">
        <f>(M145+N145*16.32)*G145*12</f>
        <v>4500.56736</v>
      </c>
      <c r="P145" s="17">
        <f t="shared" si="13"/>
        <v>11.223359999999047</v>
      </c>
      <c r="Q145" s="128">
        <f t="shared" si="14"/>
        <v>6.7499999999998117E-3</v>
      </c>
    </row>
    <row r="146" spans="1:17" x14ac:dyDescent="0.25">
      <c r="A146" s="1">
        <v>34</v>
      </c>
      <c r="B146" s="1">
        <v>205</v>
      </c>
      <c r="C146" s="1" t="s">
        <v>333</v>
      </c>
      <c r="D146" s="55" t="s">
        <v>398</v>
      </c>
      <c r="E146" s="26" t="s">
        <v>306</v>
      </c>
      <c r="F146" s="72"/>
      <c r="G146" s="30">
        <v>6</v>
      </c>
      <c r="H146" s="41">
        <v>2.7</v>
      </c>
      <c r="I146" s="41">
        <v>2.7</v>
      </c>
      <c r="J146" s="41">
        <v>2.7</v>
      </c>
      <c r="K146" s="41">
        <v>2.7</v>
      </c>
      <c r="L146" s="41">
        <f>(J146+K146*20.65)*G146*12</f>
        <v>4208.76</v>
      </c>
      <c r="M146" s="16">
        <f t="shared" si="11"/>
        <v>2.70675</v>
      </c>
      <c r="N146" s="17">
        <f t="shared" si="12"/>
        <v>2.70675</v>
      </c>
      <c r="O146" s="41">
        <f>(M146+N146*20.65)*G146*12</f>
        <v>4219.2819</v>
      </c>
      <c r="P146" s="17">
        <f t="shared" si="13"/>
        <v>10.521899999999732</v>
      </c>
      <c r="Q146" s="128">
        <f t="shared" si="14"/>
        <v>6.7499999999998117E-3</v>
      </c>
    </row>
    <row r="147" spans="1:17" x14ac:dyDescent="0.25">
      <c r="A147" s="1">
        <v>34</v>
      </c>
      <c r="B147" s="1">
        <v>205</v>
      </c>
      <c r="C147" s="1" t="s">
        <v>333</v>
      </c>
      <c r="D147" s="55" t="s">
        <v>399</v>
      </c>
      <c r="E147" s="26" t="s">
        <v>307</v>
      </c>
      <c r="F147" s="72"/>
      <c r="G147" s="30">
        <v>4</v>
      </c>
      <c r="H147" s="41">
        <v>2.7</v>
      </c>
      <c r="I147" s="41">
        <v>2.7</v>
      </c>
      <c r="J147" s="41">
        <v>2.7</v>
      </c>
      <c r="K147" s="41">
        <v>2.7</v>
      </c>
      <c r="L147" s="41">
        <f>(J147+K147*24.98)*G147*12</f>
        <v>3367.0080000000007</v>
      </c>
      <c r="M147" s="16">
        <f t="shared" si="11"/>
        <v>2.70675</v>
      </c>
      <c r="N147" s="17">
        <f t="shared" si="12"/>
        <v>2.70675</v>
      </c>
      <c r="O147" s="41">
        <f>(M147+N147*24.98)*G147*12</f>
        <v>3375.4255199999998</v>
      </c>
      <c r="P147" s="17">
        <f t="shared" si="13"/>
        <v>8.4175199999990582</v>
      </c>
      <c r="Q147" s="128">
        <f t="shared" si="14"/>
        <v>6.7499999999998117E-3</v>
      </c>
    </row>
    <row r="148" spans="1:17" x14ac:dyDescent="0.25">
      <c r="A148" s="1">
        <v>32</v>
      </c>
      <c r="B148" s="1">
        <v>160</v>
      </c>
      <c r="C148" s="1" t="s">
        <v>333</v>
      </c>
      <c r="D148" s="55" t="s">
        <v>300</v>
      </c>
      <c r="E148" s="55" t="s">
        <v>438</v>
      </c>
      <c r="F148" s="72"/>
      <c r="G148" s="30">
        <v>1051</v>
      </c>
      <c r="H148" s="41">
        <v>1.36</v>
      </c>
      <c r="I148" s="41"/>
      <c r="J148" s="41">
        <v>1.36</v>
      </c>
      <c r="K148" s="41"/>
      <c r="L148" s="41">
        <f>G148*J148*12</f>
        <v>17152.32</v>
      </c>
      <c r="M148" s="133">
        <f>H148</f>
        <v>1.36</v>
      </c>
      <c r="N148" s="17">
        <f t="shared" si="12"/>
        <v>0</v>
      </c>
      <c r="O148" s="41">
        <f>G148*M148*12</f>
        <v>17152.32</v>
      </c>
      <c r="P148" s="17">
        <f t="shared" si="13"/>
        <v>0</v>
      </c>
      <c r="Q148" s="128">
        <f t="shared" si="14"/>
        <v>0</v>
      </c>
    </row>
    <row r="149" spans="1:17" x14ac:dyDescent="0.25">
      <c r="A149" s="3">
        <v>9</v>
      </c>
      <c r="B149" s="3">
        <v>18</v>
      </c>
      <c r="C149" s="1" t="s">
        <v>333</v>
      </c>
      <c r="D149" s="55" t="s">
        <v>449</v>
      </c>
      <c r="E149" s="55" t="s">
        <v>448</v>
      </c>
      <c r="F149" s="72"/>
      <c r="G149" s="30">
        <v>622</v>
      </c>
      <c r="H149" s="41">
        <v>1</v>
      </c>
      <c r="I149" s="41"/>
      <c r="J149" s="41">
        <v>1</v>
      </c>
      <c r="K149" s="41"/>
      <c r="L149" s="41">
        <f>G149*J149*12</f>
        <v>7464</v>
      </c>
      <c r="M149" s="133">
        <f>H149</f>
        <v>1</v>
      </c>
      <c r="N149" s="17">
        <f t="shared" si="12"/>
        <v>0</v>
      </c>
      <c r="O149" s="41">
        <f>G149*M149*12</f>
        <v>7464</v>
      </c>
      <c r="P149" s="17">
        <f t="shared" si="13"/>
        <v>0</v>
      </c>
      <c r="Q149" s="128">
        <f>M149-J149</f>
        <v>0</v>
      </c>
    </row>
    <row r="150" spans="1:17" x14ac:dyDescent="0.25">
      <c r="D150" s="53"/>
      <c r="E150" s="28" t="s">
        <v>182</v>
      </c>
      <c r="F150" s="28"/>
      <c r="G150" s="35">
        <f>SUM(G7:G149)</f>
        <v>12475</v>
      </c>
      <c r="H150" s="84"/>
      <c r="I150" s="84"/>
      <c r="J150" s="36"/>
      <c r="K150" s="36"/>
      <c r="L150" s="36">
        <f>SUM(L7:L149)</f>
        <v>9771677.7024000008</v>
      </c>
      <c r="O150" s="36">
        <f>SUM(O7:O149)</f>
        <v>9795924.0907560028</v>
      </c>
      <c r="P150" s="36">
        <f>SUM(P7:P149)</f>
        <v>24246.388355999999</v>
      </c>
    </row>
    <row r="151" spans="1:17" x14ac:dyDescent="0.25">
      <c r="D151" s="53"/>
      <c r="E151" s="53"/>
      <c r="F151" s="53"/>
      <c r="G151" s="59"/>
      <c r="H151" s="85"/>
      <c r="I151" s="85"/>
      <c r="J151" s="57"/>
      <c r="K151" s="57"/>
      <c r="L151" s="50"/>
      <c r="O151" s="50"/>
    </row>
  </sheetData>
  <autoFilter ref="C6:L149"/>
  <mergeCells count="2">
    <mergeCell ref="M4:N4"/>
    <mergeCell ref="J4:K5"/>
  </mergeCells>
  <pageMargins left="0.7" right="0.7" top="0.75" bottom="0.75" header="0.3" footer="0.3"/>
  <pageSetup scale="60" fitToHeight="1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zoomScaleNormal="100" zoomScaleSheetLayoutView="85" workbookViewId="0">
      <pane ySplit="6" topLeftCell="A50" activePane="bottomLeft" state="frozen"/>
      <selection activeCell="E6" sqref="E6:E23"/>
      <selection pane="bottomLeft" activeCell="D71" sqref="D71"/>
    </sheetView>
  </sheetViews>
  <sheetFormatPr defaultRowHeight="15" x14ac:dyDescent="0.25"/>
  <cols>
    <col min="2" max="2" width="5" bestFit="1" customWidth="1"/>
    <col min="3" max="3" width="10.7109375" customWidth="1"/>
    <col min="4" max="4" width="22.7109375" customWidth="1"/>
    <col min="5" max="5" width="19.85546875" customWidth="1"/>
    <col min="6" max="6" width="14.7109375" customWidth="1"/>
    <col min="7" max="7" width="10.28515625" bestFit="1" customWidth="1"/>
    <col min="8" max="8" width="3.7109375" customWidth="1"/>
    <col min="9" max="9" width="12.85546875" customWidth="1"/>
    <col min="10" max="10" width="12.140625" bestFit="1" customWidth="1"/>
    <col min="11" max="11" width="13.28515625" style="31" bestFit="1" customWidth="1"/>
    <col min="12" max="12" width="9.5703125" style="31" bestFit="1" customWidth="1"/>
    <col min="13" max="13" width="10.5703125" style="129" bestFit="1" customWidth="1"/>
  </cols>
  <sheetData>
    <row r="1" spans="1:13" x14ac:dyDescent="0.25">
      <c r="A1" s="32" t="s">
        <v>69</v>
      </c>
      <c r="D1" s="1"/>
      <c r="E1" s="64"/>
      <c r="F1" s="24"/>
      <c r="G1" s="24"/>
      <c r="H1" s="24"/>
      <c r="I1" s="21"/>
    </row>
    <row r="2" spans="1:13" x14ac:dyDescent="0.25">
      <c r="A2" s="32" t="s">
        <v>193</v>
      </c>
      <c r="D2" s="1"/>
      <c r="E2" s="60"/>
      <c r="F2" s="37"/>
      <c r="G2" s="34"/>
      <c r="H2" s="34"/>
      <c r="I2" s="21"/>
    </row>
    <row r="3" spans="1:13" x14ac:dyDescent="0.25">
      <c r="A3" s="32" t="s">
        <v>186</v>
      </c>
      <c r="D3" s="1"/>
      <c r="E3" s="23"/>
      <c r="F3" s="24"/>
      <c r="G3" s="3"/>
      <c r="H3" s="21"/>
      <c r="I3" s="21"/>
    </row>
    <row r="4" spans="1:13" x14ac:dyDescent="0.25">
      <c r="C4" s="32"/>
      <c r="D4" s="1"/>
      <c r="E4" s="1"/>
      <c r="F4" s="150" t="s">
        <v>428</v>
      </c>
      <c r="G4" s="1"/>
      <c r="H4" s="27"/>
      <c r="I4" s="27"/>
    </row>
    <row r="5" spans="1:13" x14ac:dyDescent="0.25">
      <c r="C5" s="1"/>
      <c r="D5" s="1"/>
      <c r="E5" s="1"/>
      <c r="F5" s="151"/>
      <c r="G5" s="1"/>
      <c r="H5" s="27"/>
      <c r="I5" s="27"/>
      <c r="J5" s="82">
        <f>Summary!C4</f>
        <v>2.5000000000000001E-3</v>
      </c>
      <c r="K5" s="83"/>
      <c r="L5" s="83"/>
      <c r="M5" s="130"/>
    </row>
    <row r="6" spans="1:13" s="92" customFormat="1" ht="39" x14ac:dyDescent="0.25">
      <c r="A6" s="93" t="s">
        <v>464</v>
      </c>
      <c r="B6" s="93" t="s">
        <v>465</v>
      </c>
      <c r="C6" s="94" t="s">
        <v>188</v>
      </c>
      <c r="D6" s="94" t="s">
        <v>54</v>
      </c>
      <c r="E6" s="94" t="s">
        <v>70</v>
      </c>
      <c r="F6" s="95" t="s">
        <v>451</v>
      </c>
      <c r="G6" s="98" t="s">
        <v>68</v>
      </c>
      <c r="H6" s="99"/>
      <c r="I6" s="94" t="s">
        <v>0</v>
      </c>
      <c r="J6" s="96" t="s">
        <v>457</v>
      </c>
      <c r="K6" s="96" t="s">
        <v>0</v>
      </c>
      <c r="L6" s="96" t="s">
        <v>459</v>
      </c>
      <c r="M6" s="155" t="s">
        <v>482</v>
      </c>
    </row>
    <row r="7" spans="1:13" x14ac:dyDescent="0.25">
      <c r="A7">
        <v>43</v>
      </c>
      <c r="B7">
        <v>260</v>
      </c>
      <c r="C7" s="1" t="s">
        <v>301</v>
      </c>
      <c r="D7" t="s">
        <v>246</v>
      </c>
      <c r="E7" s="25" t="s">
        <v>198</v>
      </c>
      <c r="F7" s="29">
        <v>2</v>
      </c>
      <c r="G7" s="31">
        <v>102</v>
      </c>
      <c r="H7" s="14"/>
      <c r="I7" s="11">
        <f t="shared" ref="I7:I38" si="0">F7*G7</f>
        <v>204</v>
      </c>
      <c r="J7" s="136">
        <f>(G7*$J$5)+G7</f>
        <v>102.255</v>
      </c>
      <c r="K7" s="31">
        <f>J7*F7</f>
        <v>204.51</v>
      </c>
      <c r="L7" s="31">
        <f>K7-I7</f>
        <v>0.50999999999999091</v>
      </c>
      <c r="M7" s="129">
        <f>J7-G7</f>
        <v>0.25499999999999545</v>
      </c>
    </row>
    <row r="8" spans="1:13" x14ac:dyDescent="0.25">
      <c r="A8">
        <v>43</v>
      </c>
      <c r="B8">
        <v>260</v>
      </c>
      <c r="C8" s="1" t="s">
        <v>301</v>
      </c>
      <c r="D8" s="44" t="s">
        <v>247</v>
      </c>
      <c r="E8" s="44" t="s">
        <v>199</v>
      </c>
      <c r="F8" s="62">
        <v>0</v>
      </c>
      <c r="G8" s="61">
        <v>150</v>
      </c>
      <c r="I8" s="11">
        <f>F8*G8</f>
        <v>0</v>
      </c>
      <c r="J8" s="136">
        <f t="shared" ref="J8:J67" si="1">(G8*$J$5)+G8</f>
        <v>150.375</v>
      </c>
      <c r="K8" s="31">
        <f t="shared" ref="K8:K67" si="2">J8*F8</f>
        <v>0</v>
      </c>
      <c r="L8" s="31">
        <f t="shared" ref="L8:L67" si="3">K8-I8</f>
        <v>0</v>
      </c>
      <c r="M8" s="129">
        <f t="shared" ref="M8:M67" si="4">J8-G8</f>
        <v>0.375</v>
      </c>
    </row>
    <row r="9" spans="1:13" x14ac:dyDescent="0.25">
      <c r="A9">
        <v>43</v>
      </c>
      <c r="B9">
        <v>260</v>
      </c>
      <c r="C9" s="1" t="s">
        <v>301</v>
      </c>
      <c r="D9" s="44" t="s">
        <v>248</v>
      </c>
      <c r="E9" s="44" t="s">
        <v>200</v>
      </c>
      <c r="F9" s="62">
        <v>7</v>
      </c>
      <c r="G9" s="61">
        <v>150</v>
      </c>
      <c r="I9" s="11">
        <f t="shared" si="0"/>
        <v>1050</v>
      </c>
      <c r="J9" s="136">
        <f t="shared" si="1"/>
        <v>150.375</v>
      </c>
      <c r="K9" s="31">
        <f t="shared" si="2"/>
        <v>1052.625</v>
      </c>
      <c r="L9" s="31">
        <f t="shared" si="3"/>
        <v>2.625</v>
      </c>
      <c r="M9" s="129">
        <f t="shared" si="4"/>
        <v>0.375</v>
      </c>
    </row>
    <row r="10" spans="1:13" x14ac:dyDescent="0.25">
      <c r="A10">
        <v>43</v>
      </c>
      <c r="B10">
        <v>260</v>
      </c>
      <c r="C10" s="1" t="s">
        <v>301</v>
      </c>
      <c r="D10" s="44" t="s">
        <v>249</v>
      </c>
      <c r="E10" s="44" t="s">
        <v>201</v>
      </c>
      <c r="F10" s="62">
        <v>56</v>
      </c>
      <c r="G10" s="61">
        <v>102</v>
      </c>
      <c r="I10" s="11">
        <f t="shared" si="0"/>
        <v>5712</v>
      </c>
      <c r="J10" s="136">
        <f t="shared" si="1"/>
        <v>102.255</v>
      </c>
      <c r="K10" s="31">
        <f t="shared" si="2"/>
        <v>5726.28</v>
      </c>
      <c r="L10" s="31">
        <f t="shared" si="3"/>
        <v>14.279999999999745</v>
      </c>
      <c r="M10" s="129">
        <f t="shared" si="4"/>
        <v>0.25499999999999545</v>
      </c>
    </row>
    <row r="11" spans="1:13" x14ac:dyDescent="0.25">
      <c r="A11">
        <v>43</v>
      </c>
      <c r="B11">
        <v>260</v>
      </c>
      <c r="C11" s="1" t="s">
        <v>301</v>
      </c>
      <c r="D11" s="55" t="s">
        <v>400</v>
      </c>
      <c r="E11" s="55" t="s">
        <v>401</v>
      </c>
      <c r="F11" s="62">
        <v>65</v>
      </c>
      <c r="G11" s="61">
        <v>29.05</v>
      </c>
      <c r="I11" s="11">
        <f t="shared" si="0"/>
        <v>1888.25</v>
      </c>
      <c r="J11" s="136">
        <f t="shared" si="1"/>
        <v>29.122624999999999</v>
      </c>
      <c r="K11" s="31">
        <f t="shared" si="2"/>
        <v>1892.9706249999999</v>
      </c>
      <c r="L11" s="31">
        <f t="shared" si="3"/>
        <v>4.7206249999999272</v>
      </c>
      <c r="M11" s="129">
        <f t="shared" si="4"/>
        <v>7.2624999999998607E-2</v>
      </c>
    </row>
    <row r="12" spans="1:13" x14ac:dyDescent="0.25">
      <c r="A12">
        <v>43</v>
      </c>
      <c r="B12">
        <v>260</v>
      </c>
      <c r="C12" s="1" t="s">
        <v>301</v>
      </c>
      <c r="D12" s="44" t="s">
        <v>250</v>
      </c>
      <c r="E12" s="44" t="s">
        <v>202</v>
      </c>
      <c r="F12" s="62">
        <v>31</v>
      </c>
      <c r="G12" s="61">
        <v>102</v>
      </c>
      <c r="I12" s="11">
        <f t="shared" si="0"/>
        <v>3162</v>
      </c>
      <c r="J12" s="136">
        <f t="shared" si="1"/>
        <v>102.255</v>
      </c>
      <c r="K12" s="31">
        <f t="shared" si="2"/>
        <v>3169.9049999999997</v>
      </c>
      <c r="L12" s="31">
        <f t="shared" si="3"/>
        <v>7.9049999999997453</v>
      </c>
      <c r="M12" s="129">
        <f t="shared" si="4"/>
        <v>0.25499999999999545</v>
      </c>
    </row>
    <row r="13" spans="1:13" x14ac:dyDescent="0.25">
      <c r="A13">
        <v>43</v>
      </c>
      <c r="B13">
        <v>260</v>
      </c>
      <c r="C13" s="1" t="s">
        <v>301</v>
      </c>
      <c r="D13" s="44" t="s">
        <v>255</v>
      </c>
      <c r="E13" s="44" t="s">
        <v>207</v>
      </c>
      <c r="F13" s="62">
        <v>215</v>
      </c>
      <c r="G13" s="61">
        <v>150</v>
      </c>
      <c r="I13" s="11">
        <f t="shared" si="0"/>
        <v>32250</v>
      </c>
      <c r="J13" s="136">
        <f t="shared" si="1"/>
        <v>150.375</v>
      </c>
      <c r="K13" s="31">
        <f t="shared" si="2"/>
        <v>32330.625</v>
      </c>
      <c r="L13" s="31">
        <f t="shared" si="3"/>
        <v>80.625</v>
      </c>
      <c r="M13" s="129">
        <f t="shared" si="4"/>
        <v>0.375</v>
      </c>
    </row>
    <row r="14" spans="1:13" x14ac:dyDescent="0.25">
      <c r="A14">
        <v>43</v>
      </c>
      <c r="B14">
        <v>260</v>
      </c>
      <c r="C14" s="1" t="s">
        <v>301</v>
      </c>
      <c r="D14" s="44" t="s">
        <v>251</v>
      </c>
      <c r="E14" s="44" t="s">
        <v>203</v>
      </c>
      <c r="F14" s="62">
        <v>211</v>
      </c>
      <c r="G14" s="61">
        <v>102</v>
      </c>
      <c r="I14" s="11">
        <f t="shared" si="0"/>
        <v>21522</v>
      </c>
      <c r="J14" s="136">
        <f t="shared" si="1"/>
        <v>102.255</v>
      </c>
      <c r="K14" s="31">
        <f t="shared" si="2"/>
        <v>21575.805</v>
      </c>
      <c r="L14" s="31">
        <f t="shared" si="3"/>
        <v>53.805000000000291</v>
      </c>
      <c r="M14" s="129">
        <f t="shared" si="4"/>
        <v>0.25499999999999545</v>
      </c>
    </row>
    <row r="15" spans="1:13" x14ac:dyDescent="0.25">
      <c r="A15">
        <v>43</v>
      </c>
      <c r="B15">
        <v>260</v>
      </c>
      <c r="C15" s="1" t="s">
        <v>301</v>
      </c>
      <c r="D15" s="44" t="s">
        <v>252</v>
      </c>
      <c r="E15" s="44" t="s">
        <v>204</v>
      </c>
      <c r="F15" s="62">
        <v>18</v>
      </c>
      <c r="G15" s="61">
        <v>150</v>
      </c>
      <c r="I15" s="11">
        <f t="shared" si="0"/>
        <v>2700</v>
      </c>
      <c r="J15" s="136">
        <f t="shared" si="1"/>
        <v>150.375</v>
      </c>
      <c r="K15" s="31">
        <f t="shared" si="2"/>
        <v>2706.75</v>
      </c>
      <c r="L15" s="31">
        <f t="shared" si="3"/>
        <v>6.75</v>
      </c>
      <c r="M15" s="129">
        <f t="shared" si="4"/>
        <v>0.375</v>
      </c>
    </row>
    <row r="16" spans="1:13" x14ac:dyDescent="0.25">
      <c r="A16">
        <v>43</v>
      </c>
      <c r="B16">
        <v>260</v>
      </c>
      <c r="C16" s="1" t="s">
        <v>301</v>
      </c>
      <c r="D16" s="44" t="s">
        <v>253</v>
      </c>
      <c r="E16" s="44" t="s">
        <v>205</v>
      </c>
      <c r="F16" s="62">
        <v>3</v>
      </c>
      <c r="G16" s="61">
        <v>102</v>
      </c>
      <c r="I16" s="11">
        <f t="shared" si="0"/>
        <v>306</v>
      </c>
      <c r="J16" s="136">
        <f t="shared" si="1"/>
        <v>102.255</v>
      </c>
      <c r="K16" s="31">
        <f t="shared" si="2"/>
        <v>306.76499999999999</v>
      </c>
      <c r="L16" s="31">
        <f t="shared" si="3"/>
        <v>0.76499999999998636</v>
      </c>
      <c r="M16" s="129">
        <f t="shared" si="4"/>
        <v>0.25499999999999545</v>
      </c>
    </row>
    <row r="17" spans="1:13" x14ac:dyDescent="0.25">
      <c r="A17">
        <v>43</v>
      </c>
      <c r="B17">
        <v>260</v>
      </c>
      <c r="C17" s="1" t="s">
        <v>301</v>
      </c>
      <c r="D17" s="44" t="s">
        <v>254</v>
      </c>
      <c r="E17" s="44" t="s">
        <v>206</v>
      </c>
      <c r="F17" s="62">
        <v>52</v>
      </c>
      <c r="G17" s="61">
        <v>128.85999999999999</v>
      </c>
      <c r="I17" s="11">
        <f t="shared" si="0"/>
        <v>6700.7199999999993</v>
      </c>
      <c r="J17" s="136">
        <f t="shared" si="1"/>
        <v>129.18214999999998</v>
      </c>
      <c r="K17" s="31">
        <f t="shared" si="2"/>
        <v>6717.4717999999993</v>
      </c>
      <c r="L17" s="31">
        <f t="shared" si="3"/>
        <v>16.751800000000003</v>
      </c>
      <c r="M17" s="129">
        <f t="shared" si="4"/>
        <v>0.3221499999999935</v>
      </c>
    </row>
    <row r="18" spans="1:13" x14ac:dyDescent="0.25">
      <c r="A18">
        <v>43</v>
      </c>
      <c r="B18">
        <v>260</v>
      </c>
      <c r="C18" s="1" t="s">
        <v>301</v>
      </c>
      <c r="D18" s="55" t="s">
        <v>402</v>
      </c>
      <c r="E18" s="55" t="s">
        <v>403</v>
      </c>
      <c r="F18" s="62">
        <v>298</v>
      </c>
      <c r="G18" s="61">
        <v>29.05</v>
      </c>
      <c r="I18" s="11">
        <f t="shared" si="0"/>
        <v>8656.9</v>
      </c>
      <c r="J18" s="136">
        <f t="shared" si="1"/>
        <v>29.122624999999999</v>
      </c>
      <c r="K18" s="31">
        <f t="shared" si="2"/>
        <v>8678.5422500000004</v>
      </c>
      <c r="L18" s="31">
        <f t="shared" si="3"/>
        <v>21.642250000000786</v>
      </c>
      <c r="M18" s="129">
        <f t="shared" si="4"/>
        <v>7.2624999999998607E-2</v>
      </c>
    </row>
    <row r="19" spans="1:13" x14ac:dyDescent="0.25">
      <c r="A19">
        <v>43</v>
      </c>
      <c r="B19">
        <v>260</v>
      </c>
      <c r="C19" s="1" t="s">
        <v>301</v>
      </c>
      <c r="D19" s="44" t="s">
        <v>256</v>
      </c>
      <c r="E19" s="44" t="s">
        <v>208</v>
      </c>
      <c r="F19" s="62">
        <v>244</v>
      </c>
      <c r="G19" s="61">
        <v>102</v>
      </c>
      <c r="I19" s="11">
        <f t="shared" si="0"/>
        <v>24888</v>
      </c>
      <c r="J19" s="136">
        <f t="shared" si="1"/>
        <v>102.255</v>
      </c>
      <c r="K19" s="31">
        <f t="shared" si="2"/>
        <v>24950.219999999998</v>
      </c>
      <c r="L19" s="31">
        <f t="shared" si="3"/>
        <v>62.219999999997526</v>
      </c>
      <c r="M19" s="129">
        <f t="shared" si="4"/>
        <v>0.25499999999999545</v>
      </c>
    </row>
    <row r="20" spans="1:13" x14ac:dyDescent="0.25">
      <c r="A20">
        <v>43</v>
      </c>
      <c r="B20">
        <v>260</v>
      </c>
      <c r="C20" s="1" t="s">
        <v>301</v>
      </c>
      <c r="D20" s="44" t="s">
        <v>257</v>
      </c>
      <c r="E20" s="44" t="s">
        <v>209</v>
      </c>
      <c r="F20" s="62">
        <v>155</v>
      </c>
      <c r="G20" s="61">
        <v>102</v>
      </c>
      <c r="I20" s="11">
        <f t="shared" si="0"/>
        <v>15810</v>
      </c>
      <c r="J20" s="136">
        <f t="shared" si="1"/>
        <v>102.255</v>
      </c>
      <c r="K20" s="31">
        <f t="shared" si="2"/>
        <v>15849.525</v>
      </c>
      <c r="L20" s="31">
        <f t="shared" si="3"/>
        <v>39.524999999999636</v>
      </c>
      <c r="M20" s="129">
        <f t="shared" si="4"/>
        <v>0.25499999999999545</v>
      </c>
    </row>
    <row r="21" spans="1:13" x14ac:dyDescent="0.25">
      <c r="A21">
        <v>43</v>
      </c>
      <c r="B21">
        <v>260</v>
      </c>
      <c r="C21" s="1" t="s">
        <v>301</v>
      </c>
      <c r="D21" s="44" t="s">
        <v>258</v>
      </c>
      <c r="E21" s="44" t="s">
        <v>210</v>
      </c>
      <c r="F21" s="62">
        <v>864</v>
      </c>
      <c r="G21" s="61">
        <v>102</v>
      </c>
      <c r="I21" s="11">
        <f t="shared" si="0"/>
        <v>88128</v>
      </c>
      <c r="J21" s="136">
        <f t="shared" si="1"/>
        <v>102.255</v>
      </c>
      <c r="K21" s="31">
        <f t="shared" si="2"/>
        <v>88348.319999999992</v>
      </c>
      <c r="L21" s="31">
        <f t="shared" si="3"/>
        <v>220.31999999999243</v>
      </c>
      <c r="M21" s="129">
        <f t="shared" si="4"/>
        <v>0.25499999999999545</v>
      </c>
    </row>
    <row r="22" spans="1:13" x14ac:dyDescent="0.25">
      <c r="A22">
        <v>43</v>
      </c>
      <c r="B22">
        <v>260</v>
      </c>
      <c r="C22" s="1" t="s">
        <v>301</v>
      </c>
      <c r="D22" s="44" t="s">
        <v>259</v>
      </c>
      <c r="E22" s="44" t="s">
        <v>211</v>
      </c>
      <c r="F22" s="62">
        <v>11</v>
      </c>
      <c r="G22" s="61">
        <v>150</v>
      </c>
      <c r="I22" s="11">
        <f t="shared" si="0"/>
        <v>1650</v>
      </c>
      <c r="J22" s="136">
        <f t="shared" si="1"/>
        <v>150.375</v>
      </c>
      <c r="K22" s="31">
        <f t="shared" si="2"/>
        <v>1654.125</v>
      </c>
      <c r="L22" s="31">
        <f t="shared" si="3"/>
        <v>4.125</v>
      </c>
      <c r="M22" s="129">
        <f t="shared" si="4"/>
        <v>0.375</v>
      </c>
    </row>
    <row r="23" spans="1:13" x14ac:dyDescent="0.25">
      <c r="A23">
        <v>43</v>
      </c>
      <c r="B23">
        <v>260</v>
      </c>
      <c r="C23" s="1" t="s">
        <v>301</v>
      </c>
      <c r="D23" s="44" t="s">
        <v>260</v>
      </c>
      <c r="E23" s="44" t="s">
        <v>212</v>
      </c>
      <c r="F23" s="62">
        <v>3</v>
      </c>
      <c r="G23" s="61">
        <v>102</v>
      </c>
      <c r="I23" s="11">
        <f t="shared" si="0"/>
        <v>306</v>
      </c>
      <c r="J23" s="136">
        <f t="shared" si="1"/>
        <v>102.255</v>
      </c>
      <c r="K23" s="31">
        <f t="shared" si="2"/>
        <v>306.76499999999999</v>
      </c>
      <c r="L23" s="31">
        <f t="shared" si="3"/>
        <v>0.76499999999998636</v>
      </c>
      <c r="M23" s="129">
        <f t="shared" si="4"/>
        <v>0.25499999999999545</v>
      </c>
    </row>
    <row r="24" spans="1:13" x14ac:dyDescent="0.25">
      <c r="A24">
        <v>43</v>
      </c>
      <c r="B24">
        <v>260</v>
      </c>
      <c r="C24" s="1" t="s">
        <v>301</v>
      </c>
      <c r="D24" s="44" t="s">
        <v>261</v>
      </c>
      <c r="E24" s="44" t="s">
        <v>213</v>
      </c>
      <c r="F24" s="62">
        <v>389</v>
      </c>
      <c r="G24" s="61">
        <v>128.86000000000001</v>
      </c>
      <c r="I24" s="11">
        <f t="shared" si="0"/>
        <v>50126.540000000008</v>
      </c>
      <c r="J24" s="136">
        <f t="shared" si="1"/>
        <v>129.18215000000001</v>
      </c>
      <c r="K24" s="31">
        <f t="shared" si="2"/>
        <v>50251.856350000002</v>
      </c>
      <c r="L24" s="31">
        <f t="shared" si="3"/>
        <v>125.31634999999369</v>
      </c>
      <c r="M24" s="129">
        <f t="shared" si="4"/>
        <v>0.3221499999999935</v>
      </c>
    </row>
    <row r="25" spans="1:13" x14ac:dyDescent="0.25">
      <c r="A25">
        <v>43</v>
      </c>
      <c r="B25">
        <v>260</v>
      </c>
      <c r="C25" s="1" t="s">
        <v>301</v>
      </c>
      <c r="D25" s="44" t="s">
        <v>262</v>
      </c>
      <c r="E25" s="44" t="s">
        <v>214</v>
      </c>
      <c r="F25" s="62">
        <v>433</v>
      </c>
      <c r="G25" s="61">
        <v>150</v>
      </c>
      <c r="I25" s="11">
        <f t="shared" si="0"/>
        <v>64950</v>
      </c>
      <c r="J25" s="136">
        <f t="shared" si="1"/>
        <v>150.375</v>
      </c>
      <c r="K25" s="31">
        <f t="shared" si="2"/>
        <v>65112.375</v>
      </c>
      <c r="L25" s="31">
        <f t="shared" si="3"/>
        <v>162.375</v>
      </c>
      <c r="M25" s="129">
        <f t="shared" si="4"/>
        <v>0.375</v>
      </c>
    </row>
    <row r="26" spans="1:13" x14ac:dyDescent="0.25">
      <c r="A26">
        <v>43</v>
      </c>
      <c r="B26">
        <v>260</v>
      </c>
      <c r="C26" s="1" t="s">
        <v>301</v>
      </c>
      <c r="D26" s="44" t="s">
        <v>263</v>
      </c>
      <c r="E26" s="44" t="s">
        <v>215</v>
      </c>
      <c r="F26" s="62">
        <v>340</v>
      </c>
      <c r="G26" s="61">
        <v>102</v>
      </c>
      <c r="I26" s="11">
        <f t="shared" si="0"/>
        <v>34680</v>
      </c>
      <c r="J26" s="136">
        <f t="shared" si="1"/>
        <v>102.255</v>
      </c>
      <c r="K26" s="31">
        <f t="shared" si="2"/>
        <v>34766.699999999997</v>
      </c>
      <c r="L26" s="31">
        <f t="shared" si="3"/>
        <v>86.69999999999709</v>
      </c>
      <c r="M26" s="129">
        <f t="shared" si="4"/>
        <v>0.25499999999999545</v>
      </c>
    </row>
    <row r="27" spans="1:13" x14ac:dyDescent="0.25">
      <c r="A27">
        <v>43</v>
      </c>
      <c r="B27">
        <v>260</v>
      </c>
      <c r="C27" s="1" t="s">
        <v>301</v>
      </c>
      <c r="D27" s="55" t="s">
        <v>413</v>
      </c>
      <c r="E27" s="55" t="s">
        <v>294</v>
      </c>
      <c r="F27" s="62">
        <v>421</v>
      </c>
      <c r="G27" s="61">
        <v>29.05</v>
      </c>
      <c r="I27" s="11">
        <f t="shared" si="0"/>
        <v>12230.050000000001</v>
      </c>
      <c r="J27" s="136">
        <f t="shared" si="1"/>
        <v>29.122624999999999</v>
      </c>
      <c r="K27" s="31">
        <f t="shared" si="2"/>
        <v>12260.625125</v>
      </c>
      <c r="L27" s="31">
        <f t="shared" si="3"/>
        <v>30.575124999999389</v>
      </c>
      <c r="M27" s="129">
        <f t="shared" si="4"/>
        <v>7.2624999999998607E-2</v>
      </c>
    </row>
    <row r="28" spans="1:13" x14ac:dyDescent="0.25">
      <c r="A28">
        <v>43</v>
      </c>
      <c r="B28">
        <v>260</v>
      </c>
      <c r="C28" s="1" t="s">
        <v>301</v>
      </c>
      <c r="D28" s="44" t="s">
        <v>264</v>
      </c>
      <c r="E28" s="44" t="s">
        <v>216</v>
      </c>
      <c r="F28" s="62">
        <v>302</v>
      </c>
      <c r="G28" s="61">
        <v>102</v>
      </c>
      <c r="I28" s="11">
        <f t="shared" si="0"/>
        <v>30804</v>
      </c>
      <c r="J28" s="136">
        <f t="shared" si="1"/>
        <v>102.255</v>
      </c>
      <c r="K28" s="31">
        <f t="shared" si="2"/>
        <v>30881.01</v>
      </c>
      <c r="L28" s="31">
        <f t="shared" si="3"/>
        <v>77.009999999998399</v>
      </c>
      <c r="M28" s="129">
        <f t="shared" si="4"/>
        <v>0.25499999999999545</v>
      </c>
    </row>
    <row r="29" spans="1:13" x14ac:dyDescent="0.25">
      <c r="A29">
        <v>43</v>
      </c>
      <c r="B29">
        <v>260</v>
      </c>
      <c r="C29" s="1" t="s">
        <v>301</v>
      </c>
      <c r="D29" s="44" t="s">
        <v>265</v>
      </c>
      <c r="E29" s="44" t="s">
        <v>217</v>
      </c>
      <c r="F29" s="62">
        <v>127</v>
      </c>
      <c r="G29" s="61">
        <v>102</v>
      </c>
      <c r="I29" s="11">
        <f t="shared" si="0"/>
        <v>12954</v>
      </c>
      <c r="J29" s="136">
        <f t="shared" si="1"/>
        <v>102.255</v>
      </c>
      <c r="K29" s="31">
        <f t="shared" si="2"/>
        <v>12986.385</v>
      </c>
      <c r="L29" s="31">
        <f t="shared" si="3"/>
        <v>32.385000000000218</v>
      </c>
      <c r="M29" s="129">
        <f t="shared" si="4"/>
        <v>0.25499999999999545</v>
      </c>
    </row>
    <row r="30" spans="1:13" x14ac:dyDescent="0.25">
      <c r="A30">
        <v>43</v>
      </c>
      <c r="B30">
        <v>260</v>
      </c>
      <c r="C30" s="1" t="s">
        <v>301</v>
      </c>
      <c r="D30" s="44" t="s">
        <v>266</v>
      </c>
      <c r="E30" s="44" t="s">
        <v>218</v>
      </c>
      <c r="F30" s="62">
        <v>4</v>
      </c>
      <c r="G30" s="61">
        <v>160</v>
      </c>
      <c r="I30" s="11">
        <f t="shared" si="0"/>
        <v>640</v>
      </c>
      <c r="J30" s="136">
        <f t="shared" si="1"/>
        <v>160.4</v>
      </c>
      <c r="K30" s="31">
        <f t="shared" si="2"/>
        <v>641.6</v>
      </c>
      <c r="L30" s="31">
        <f t="shared" si="3"/>
        <v>1.6000000000000227</v>
      </c>
      <c r="M30" s="129">
        <f t="shared" si="4"/>
        <v>0.40000000000000568</v>
      </c>
    </row>
    <row r="31" spans="1:13" x14ac:dyDescent="0.25">
      <c r="A31">
        <v>43</v>
      </c>
      <c r="B31">
        <v>260</v>
      </c>
      <c r="C31" s="1" t="s">
        <v>301</v>
      </c>
      <c r="D31" s="44" t="s">
        <v>267</v>
      </c>
      <c r="E31" s="44" t="s">
        <v>219</v>
      </c>
      <c r="F31" s="62">
        <v>184</v>
      </c>
      <c r="G31" s="61">
        <v>128.86000000000001</v>
      </c>
      <c r="I31" s="11">
        <f t="shared" si="0"/>
        <v>23710.240000000002</v>
      </c>
      <c r="J31" s="136">
        <f t="shared" si="1"/>
        <v>129.18215000000001</v>
      </c>
      <c r="K31" s="31">
        <f t="shared" si="2"/>
        <v>23769.515600000002</v>
      </c>
      <c r="L31" s="31">
        <f t="shared" si="3"/>
        <v>59.27560000000085</v>
      </c>
      <c r="M31" s="129">
        <f t="shared" si="4"/>
        <v>0.3221499999999935</v>
      </c>
    </row>
    <row r="32" spans="1:13" x14ac:dyDescent="0.25">
      <c r="A32">
        <v>43</v>
      </c>
      <c r="B32">
        <v>260</v>
      </c>
      <c r="C32" s="1" t="s">
        <v>301</v>
      </c>
      <c r="D32" s="44" t="s">
        <v>268</v>
      </c>
      <c r="E32" s="44" t="s">
        <v>220</v>
      </c>
      <c r="F32" s="62">
        <v>173</v>
      </c>
      <c r="G32" s="61">
        <v>160</v>
      </c>
      <c r="I32" s="11">
        <f t="shared" si="0"/>
        <v>27680</v>
      </c>
      <c r="J32" s="136">
        <f t="shared" si="1"/>
        <v>160.4</v>
      </c>
      <c r="K32" s="31">
        <f t="shared" si="2"/>
        <v>27749.200000000001</v>
      </c>
      <c r="L32" s="31">
        <f t="shared" si="3"/>
        <v>69.200000000000728</v>
      </c>
      <c r="M32" s="129">
        <f t="shared" si="4"/>
        <v>0.40000000000000568</v>
      </c>
    </row>
    <row r="33" spans="1:13" x14ac:dyDescent="0.25">
      <c r="A33">
        <v>43</v>
      </c>
      <c r="B33">
        <v>260</v>
      </c>
      <c r="C33" s="1" t="s">
        <v>301</v>
      </c>
      <c r="D33" s="44" t="s">
        <v>269</v>
      </c>
      <c r="E33" s="44" t="s">
        <v>221</v>
      </c>
      <c r="F33" s="62">
        <v>48</v>
      </c>
      <c r="G33" s="61">
        <v>102</v>
      </c>
      <c r="I33" s="11">
        <f t="shared" si="0"/>
        <v>4896</v>
      </c>
      <c r="J33" s="136">
        <f t="shared" si="1"/>
        <v>102.255</v>
      </c>
      <c r="K33" s="31">
        <f t="shared" si="2"/>
        <v>4908.24</v>
      </c>
      <c r="L33" s="31">
        <f t="shared" si="3"/>
        <v>12.239999999999782</v>
      </c>
      <c r="M33" s="129">
        <f t="shared" si="4"/>
        <v>0.25499999999999545</v>
      </c>
    </row>
    <row r="34" spans="1:13" x14ac:dyDescent="0.25">
      <c r="A34">
        <v>43</v>
      </c>
      <c r="B34">
        <v>260</v>
      </c>
      <c r="C34" s="1" t="s">
        <v>301</v>
      </c>
      <c r="D34" s="55" t="s">
        <v>404</v>
      </c>
      <c r="E34" s="55" t="s">
        <v>405</v>
      </c>
      <c r="F34" s="62">
        <v>55</v>
      </c>
      <c r="G34" s="61">
        <v>29.05</v>
      </c>
      <c r="I34" s="11">
        <f t="shared" si="0"/>
        <v>1597.75</v>
      </c>
      <c r="J34" s="136">
        <f t="shared" si="1"/>
        <v>29.122624999999999</v>
      </c>
      <c r="K34" s="31">
        <f t="shared" si="2"/>
        <v>1601.744375</v>
      </c>
      <c r="L34" s="31">
        <f t="shared" si="3"/>
        <v>3.9943749999999909</v>
      </c>
      <c r="M34" s="129">
        <f t="shared" si="4"/>
        <v>7.2624999999998607E-2</v>
      </c>
    </row>
    <row r="35" spans="1:13" x14ac:dyDescent="0.25">
      <c r="A35">
        <v>43</v>
      </c>
      <c r="B35">
        <v>260</v>
      </c>
      <c r="C35" s="1" t="s">
        <v>301</v>
      </c>
      <c r="D35" s="44" t="s">
        <v>270</v>
      </c>
      <c r="E35" s="44" t="s">
        <v>222</v>
      </c>
      <c r="F35" s="62">
        <v>33</v>
      </c>
      <c r="G35" s="61">
        <v>102</v>
      </c>
      <c r="I35" s="11">
        <f t="shared" si="0"/>
        <v>3366</v>
      </c>
      <c r="J35" s="136">
        <f t="shared" si="1"/>
        <v>102.255</v>
      </c>
      <c r="K35" s="31">
        <f t="shared" si="2"/>
        <v>3374.415</v>
      </c>
      <c r="L35" s="31">
        <f t="shared" si="3"/>
        <v>8.4149999999999636</v>
      </c>
      <c r="M35" s="129">
        <f t="shared" si="4"/>
        <v>0.25499999999999545</v>
      </c>
    </row>
    <row r="36" spans="1:13" x14ac:dyDescent="0.25">
      <c r="A36">
        <v>43</v>
      </c>
      <c r="B36">
        <v>260</v>
      </c>
      <c r="C36" s="1" t="s">
        <v>301</v>
      </c>
      <c r="D36" s="44" t="s">
        <v>271</v>
      </c>
      <c r="E36" s="44" t="s">
        <v>223</v>
      </c>
      <c r="F36" s="62">
        <v>2494</v>
      </c>
      <c r="G36" s="61">
        <v>102</v>
      </c>
      <c r="I36" s="11">
        <f t="shared" si="0"/>
        <v>254388</v>
      </c>
      <c r="J36" s="136">
        <f t="shared" si="1"/>
        <v>102.255</v>
      </c>
      <c r="K36" s="31">
        <f t="shared" si="2"/>
        <v>255023.97</v>
      </c>
      <c r="L36" s="31">
        <f t="shared" si="3"/>
        <v>635.97000000000116</v>
      </c>
      <c r="M36" s="129">
        <f t="shared" si="4"/>
        <v>0.25499999999999545</v>
      </c>
    </row>
    <row r="37" spans="1:13" x14ac:dyDescent="0.25">
      <c r="A37">
        <v>43</v>
      </c>
      <c r="B37">
        <v>260</v>
      </c>
      <c r="C37" s="1" t="s">
        <v>301</v>
      </c>
      <c r="D37" s="44" t="s">
        <v>272</v>
      </c>
      <c r="E37" s="44" t="s">
        <v>224</v>
      </c>
      <c r="F37" s="62">
        <v>28</v>
      </c>
      <c r="G37" s="61">
        <v>160</v>
      </c>
      <c r="I37" s="11">
        <f t="shared" si="0"/>
        <v>4480</v>
      </c>
      <c r="J37" s="136">
        <f t="shared" si="1"/>
        <v>160.4</v>
      </c>
      <c r="K37" s="31">
        <f t="shared" si="2"/>
        <v>4491.2</v>
      </c>
      <c r="L37" s="31">
        <f t="shared" si="3"/>
        <v>11.199999999999818</v>
      </c>
      <c r="M37" s="129">
        <f t="shared" si="4"/>
        <v>0.40000000000000568</v>
      </c>
    </row>
    <row r="38" spans="1:13" x14ac:dyDescent="0.25">
      <c r="A38">
        <v>43</v>
      </c>
      <c r="B38">
        <v>260</v>
      </c>
      <c r="C38" s="1" t="s">
        <v>301</v>
      </c>
      <c r="D38" s="44" t="s">
        <v>273</v>
      </c>
      <c r="E38" s="44" t="s">
        <v>225</v>
      </c>
      <c r="F38" s="62">
        <v>6</v>
      </c>
      <c r="G38" s="61">
        <v>102</v>
      </c>
      <c r="I38" s="11">
        <f t="shared" si="0"/>
        <v>612</v>
      </c>
      <c r="J38" s="136">
        <f t="shared" si="1"/>
        <v>102.255</v>
      </c>
      <c r="K38" s="31">
        <f t="shared" si="2"/>
        <v>613.53</v>
      </c>
      <c r="L38" s="31">
        <f t="shared" si="3"/>
        <v>1.5299999999999727</v>
      </c>
      <c r="M38" s="129">
        <f t="shared" si="4"/>
        <v>0.25499999999999545</v>
      </c>
    </row>
    <row r="39" spans="1:13" x14ac:dyDescent="0.25">
      <c r="A39">
        <v>43</v>
      </c>
      <c r="B39">
        <v>260</v>
      </c>
      <c r="C39" s="1" t="s">
        <v>301</v>
      </c>
      <c r="D39" s="44" t="s">
        <v>274</v>
      </c>
      <c r="E39" s="44" t="s">
        <v>226</v>
      </c>
      <c r="F39" s="62">
        <v>672</v>
      </c>
      <c r="G39" s="61">
        <v>128.85999999999999</v>
      </c>
      <c r="I39" s="11">
        <f t="shared" ref="I39:I61" si="5">F39*G39</f>
        <v>86593.919999999984</v>
      </c>
      <c r="J39" s="136">
        <f t="shared" si="1"/>
        <v>129.18214999999998</v>
      </c>
      <c r="K39" s="31">
        <f t="shared" si="2"/>
        <v>86810.404799999989</v>
      </c>
      <c r="L39" s="31">
        <f t="shared" si="3"/>
        <v>216.48480000000563</v>
      </c>
      <c r="M39" s="129">
        <f t="shared" si="4"/>
        <v>0.3221499999999935</v>
      </c>
    </row>
    <row r="40" spans="1:13" x14ac:dyDescent="0.25">
      <c r="A40">
        <v>43</v>
      </c>
      <c r="B40">
        <v>260</v>
      </c>
      <c r="C40" s="1" t="s">
        <v>301</v>
      </c>
      <c r="D40" s="44" t="s">
        <v>275</v>
      </c>
      <c r="E40" s="44" t="s">
        <v>227</v>
      </c>
      <c r="F40" s="62">
        <v>1169</v>
      </c>
      <c r="G40" s="61">
        <v>160</v>
      </c>
      <c r="I40" s="11">
        <f t="shared" si="5"/>
        <v>187040</v>
      </c>
      <c r="J40" s="136">
        <f t="shared" si="1"/>
        <v>160.4</v>
      </c>
      <c r="K40" s="31">
        <f t="shared" si="2"/>
        <v>187507.6</v>
      </c>
      <c r="L40" s="31">
        <f t="shared" si="3"/>
        <v>467.60000000000582</v>
      </c>
      <c r="M40" s="129">
        <f t="shared" si="4"/>
        <v>0.40000000000000568</v>
      </c>
    </row>
    <row r="41" spans="1:13" x14ac:dyDescent="0.25">
      <c r="A41">
        <v>43</v>
      </c>
      <c r="B41">
        <v>260</v>
      </c>
      <c r="C41" s="1" t="s">
        <v>301</v>
      </c>
      <c r="D41" s="55" t="s">
        <v>406</v>
      </c>
      <c r="E41" s="55" t="s">
        <v>407</v>
      </c>
      <c r="F41" s="62">
        <v>2</v>
      </c>
      <c r="G41" s="61">
        <v>29.05</v>
      </c>
      <c r="I41" s="11">
        <f t="shared" si="5"/>
        <v>58.1</v>
      </c>
      <c r="J41" s="136">
        <f t="shared" si="1"/>
        <v>29.122624999999999</v>
      </c>
      <c r="K41" s="31">
        <f t="shared" si="2"/>
        <v>58.245249999999999</v>
      </c>
      <c r="L41" s="31">
        <f t="shared" si="3"/>
        <v>0.14524999999999721</v>
      </c>
      <c r="M41" s="129">
        <f t="shared" si="4"/>
        <v>7.2624999999998607E-2</v>
      </c>
    </row>
    <row r="42" spans="1:13" x14ac:dyDescent="0.25">
      <c r="A42">
        <v>43</v>
      </c>
      <c r="B42">
        <v>260</v>
      </c>
      <c r="C42" s="1" t="s">
        <v>301</v>
      </c>
      <c r="D42" s="44" t="s">
        <v>276</v>
      </c>
      <c r="E42" s="44" t="s">
        <v>228</v>
      </c>
      <c r="F42" s="62">
        <v>424</v>
      </c>
      <c r="G42" s="61">
        <v>102</v>
      </c>
      <c r="I42" s="11">
        <f t="shared" si="5"/>
        <v>43248</v>
      </c>
      <c r="J42" s="136">
        <f t="shared" si="1"/>
        <v>102.255</v>
      </c>
      <c r="K42" s="31">
        <f t="shared" si="2"/>
        <v>43356.119999999995</v>
      </c>
      <c r="L42" s="31">
        <f t="shared" si="3"/>
        <v>108.11999999999534</v>
      </c>
      <c r="M42" s="129">
        <f t="shared" si="4"/>
        <v>0.25499999999999545</v>
      </c>
    </row>
    <row r="43" spans="1:13" x14ac:dyDescent="0.25">
      <c r="A43">
        <v>43</v>
      </c>
      <c r="B43">
        <v>260</v>
      </c>
      <c r="C43" s="1" t="s">
        <v>301</v>
      </c>
      <c r="D43" s="55" t="s">
        <v>408</v>
      </c>
      <c r="E43" s="55" t="s">
        <v>409</v>
      </c>
      <c r="F43" s="62">
        <v>483</v>
      </c>
      <c r="G43" s="61">
        <v>29.05</v>
      </c>
      <c r="I43" s="11">
        <f t="shared" si="5"/>
        <v>14031.15</v>
      </c>
      <c r="J43" s="136">
        <f t="shared" si="1"/>
        <v>29.122624999999999</v>
      </c>
      <c r="K43" s="31">
        <f t="shared" si="2"/>
        <v>14066.227875</v>
      </c>
      <c r="L43" s="31">
        <f t="shared" si="3"/>
        <v>35.077875000000859</v>
      </c>
      <c r="M43" s="129">
        <f t="shared" si="4"/>
        <v>7.2624999999998607E-2</v>
      </c>
    </row>
    <row r="44" spans="1:13" x14ac:dyDescent="0.25">
      <c r="A44">
        <v>43</v>
      </c>
      <c r="B44">
        <v>260</v>
      </c>
      <c r="C44" s="1" t="s">
        <v>301</v>
      </c>
      <c r="D44" s="44" t="s">
        <v>277</v>
      </c>
      <c r="E44" s="44" t="s">
        <v>229</v>
      </c>
      <c r="F44" s="62">
        <v>551</v>
      </c>
      <c r="G44" s="61">
        <v>102</v>
      </c>
      <c r="I44" s="11">
        <f t="shared" si="5"/>
        <v>56202</v>
      </c>
      <c r="J44" s="136">
        <f t="shared" si="1"/>
        <v>102.255</v>
      </c>
      <c r="K44" s="31">
        <f t="shared" si="2"/>
        <v>56342.504999999997</v>
      </c>
      <c r="L44" s="31">
        <f t="shared" si="3"/>
        <v>140.50499999999738</v>
      </c>
      <c r="M44" s="129">
        <f t="shared" si="4"/>
        <v>0.25499999999999545</v>
      </c>
    </row>
    <row r="45" spans="1:13" x14ac:dyDescent="0.25">
      <c r="A45">
        <v>43</v>
      </c>
      <c r="B45">
        <v>260</v>
      </c>
      <c r="C45" s="1" t="s">
        <v>301</v>
      </c>
      <c r="D45" s="44" t="s">
        <v>278</v>
      </c>
      <c r="E45" s="44" t="s">
        <v>230</v>
      </c>
      <c r="F45" s="62">
        <v>5</v>
      </c>
      <c r="G45" s="61">
        <v>102</v>
      </c>
      <c r="I45" s="11">
        <f t="shared" si="5"/>
        <v>510</v>
      </c>
      <c r="J45" s="136">
        <f t="shared" si="1"/>
        <v>102.255</v>
      </c>
      <c r="K45" s="31">
        <f t="shared" si="2"/>
        <v>511.27499999999998</v>
      </c>
      <c r="L45" s="31">
        <f t="shared" si="3"/>
        <v>1.2749999999999773</v>
      </c>
      <c r="M45" s="129">
        <f t="shared" si="4"/>
        <v>0.25499999999999545</v>
      </c>
    </row>
    <row r="46" spans="1:13" x14ac:dyDescent="0.25">
      <c r="A46">
        <v>43</v>
      </c>
      <c r="B46">
        <v>260</v>
      </c>
      <c r="C46" s="1" t="s">
        <v>301</v>
      </c>
      <c r="D46" s="44" t="s">
        <v>279</v>
      </c>
      <c r="E46" s="44" t="s">
        <v>231</v>
      </c>
      <c r="F46" s="62">
        <v>1</v>
      </c>
      <c r="G46" s="61">
        <v>160</v>
      </c>
      <c r="I46" s="11">
        <f t="shared" si="5"/>
        <v>160</v>
      </c>
      <c r="J46" s="136">
        <f t="shared" si="1"/>
        <v>160.4</v>
      </c>
      <c r="K46" s="31">
        <f t="shared" si="2"/>
        <v>160.4</v>
      </c>
      <c r="L46" s="31">
        <f t="shared" si="3"/>
        <v>0.40000000000000568</v>
      </c>
      <c r="M46" s="129">
        <f t="shared" si="4"/>
        <v>0.40000000000000568</v>
      </c>
    </row>
    <row r="47" spans="1:13" x14ac:dyDescent="0.25">
      <c r="A47">
        <v>43</v>
      </c>
      <c r="B47">
        <v>260</v>
      </c>
      <c r="C47" s="1" t="s">
        <v>301</v>
      </c>
      <c r="D47" s="44" t="s">
        <v>280</v>
      </c>
      <c r="E47" s="44" t="s">
        <v>232</v>
      </c>
      <c r="F47" s="62">
        <v>140</v>
      </c>
      <c r="G47" s="61">
        <v>128.85999999999999</v>
      </c>
      <c r="I47" s="11">
        <f t="shared" si="5"/>
        <v>18040.399999999998</v>
      </c>
      <c r="J47" s="136">
        <f t="shared" si="1"/>
        <v>129.18214999999998</v>
      </c>
      <c r="K47" s="31">
        <f t="shared" si="2"/>
        <v>18085.500999999997</v>
      </c>
      <c r="L47" s="31">
        <f t="shared" si="3"/>
        <v>45.100999999998749</v>
      </c>
      <c r="M47" s="129">
        <f t="shared" si="4"/>
        <v>0.3221499999999935</v>
      </c>
    </row>
    <row r="48" spans="1:13" x14ac:dyDescent="0.25">
      <c r="A48">
        <v>43</v>
      </c>
      <c r="B48">
        <v>260</v>
      </c>
      <c r="C48" s="1" t="s">
        <v>301</v>
      </c>
      <c r="D48" s="44" t="s">
        <v>281</v>
      </c>
      <c r="E48" s="44" t="s">
        <v>233</v>
      </c>
      <c r="F48" s="62">
        <v>4</v>
      </c>
      <c r="G48" s="61">
        <v>160</v>
      </c>
      <c r="I48" s="11">
        <f t="shared" si="5"/>
        <v>640</v>
      </c>
      <c r="J48" s="136">
        <f t="shared" si="1"/>
        <v>160.4</v>
      </c>
      <c r="K48" s="31">
        <f t="shared" si="2"/>
        <v>641.6</v>
      </c>
      <c r="L48" s="31">
        <f t="shared" si="3"/>
        <v>1.6000000000000227</v>
      </c>
      <c r="M48" s="129">
        <f t="shared" si="4"/>
        <v>0.40000000000000568</v>
      </c>
    </row>
    <row r="49" spans="1:13" x14ac:dyDescent="0.25">
      <c r="A49">
        <v>43</v>
      </c>
      <c r="B49">
        <v>260</v>
      </c>
      <c r="C49" s="1" t="s">
        <v>301</v>
      </c>
      <c r="D49" s="44" t="s">
        <v>282</v>
      </c>
      <c r="E49" s="44" t="s">
        <v>234</v>
      </c>
      <c r="F49" s="62">
        <v>4</v>
      </c>
      <c r="G49" s="61">
        <v>102</v>
      </c>
      <c r="I49" s="11">
        <f t="shared" si="5"/>
        <v>408</v>
      </c>
      <c r="J49" s="136">
        <f t="shared" si="1"/>
        <v>102.255</v>
      </c>
      <c r="K49" s="31">
        <f t="shared" si="2"/>
        <v>409.02</v>
      </c>
      <c r="L49" s="31">
        <f t="shared" si="3"/>
        <v>1.0199999999999818</v>
      </c>
      <c r="M49" s="129">
        <f t="shared" si="4"/>
        <v>0.25499999999999545</v>
      </c>
    </row>
    <row r="50" spans="1:13" x14ac:dyDescent="0.25">
      <c r="A50">
        <v>43</v>
      </c>
      <c r="B50">
        <v>260</v>
      </c>
      <c r="C50" s="1" t="s">
        <v>301</v>
      </c>
      <c r="D50" s="55" t="s">
        <v>410</v>
      </c>
      <c r="E50" s="55" t="s">
        <v>411</v>
      </c>
      <c r="F50" s="62">
        <v>5</v>
      </c>
      <c r="G50" s="61">
        <v>29.05</v>
      </c>
      <c r="I50" s="11">
        <f t="shared" si="5"/>
        <v>145.25</v>
      </c>
      <c r="J50" s="136">
        <f t="shared" si="1"/>
        <v>29.122624999999999</v>
      </c>
      <c r="K50" s="31">
        <f t="shared" si="2"/>
        <v>145.613125</v>
      </c>
      <c r="L50" s="31">
        <f t="shared" si="3"/>
        <v>0.36312499999999659</v>
      </c>
      <c r="M50" s="129">
        <f t="shared" si="4"/>
        <v>7.2624999999998607E-2</v>
      </c>
    </row>
    <row r="51" spans="1:13" x14ac:dyDescent="0.25">
      <c r="A51">
        <v>43</v>
      </c>
      <c r="B51">
        <v>260</v>
      </c>
      <c r="C51" s="1" t="s">
        <v>301</v>
      </c>
      <c r="D51" s="44" t="s">
        <v>283</v>
      </c>
      <c r="E51" s="44" t="s">
        <v>235</v>
      </c>
      <c r="F51" s="62">
        <v>3</v>
      </c>
      <c r="G51" s="61">
        <v>102</v>
      </c>
      <c r="I51" s="11">
        <f t="shared" si="5"/>
        <v>306</v>
      </c>
      <c r="J51" s="136">
        <f t="shared" si="1"/>
        <v>102.255</v>
      </c>
      <c r="K51" s="31">
        <f t="shared" si="2"/>
        <v>306.76499999999999</v>
      </c>
      <c r="L51" s="31">
        <f t="shared" si="3"/>
        <v>0.76499999999998636</v>
      </c>
      <c r="M51" s="129">
        <f t="shared" si="4"/>
        <v>0.25499999999999545</v>
      </c>
    </row>
    <row r="52" spans="1:13" x14ac:dyDescent="0.25">
      <c r="A52">
        <v>43</v>
      </c>
      <c r="B52">
        <v>260</v>
      </c>
      <c r="C52" s="1" t="s">
        <v>301</v>
      </c>
      <c r="D52" s="44" t="s">
        <v>284</v>
      </c>
      <c r="E52" s="44" t="s">
        <v>236</v>
      </c>
      <c r="F52" s="62">
        <v>295</v>
      </c>
      <c r="G52" s="61">
        <v>102</v>
      </c>
      <c r="I52" s="11">
        <f t="shared" si="5"/>
        <v>30090</v>
      </c>
      <c r="J52" s="136">
        <f t="shared" si="1"/>
        <v>102.255</v>
      </c>
      <c r="K52" s="31">
        <f t="shared" si="2"/>
        <v>30165.224999999999</v>
      </c>
      <c r="L52" s="31">
        <f t="shared" si="3"/>
        <v>75.224999999998545</v>
      </c>
      <c r="M52" s="129">
        <f t="shared" si="4"/>
        <v>0.25499999999999545</v>
      </c>
    </row>
    <row r="53" spans="1:13" x14ac:dyDescent="0.25">
      <c r="A53">
        <v>43</v>
      </c>
      <c r="B53">
        <v>260</v>
      </c>
      <c r="C53" s="1" t="s">
        <v>301</v>
      </c>
      <c r="D53" s="44" t="s">
        <v>285</v>
      </c>
      <c r="E53" s="44" t="s">
        <v>237</v>
      </c>
      <c r="F53" s="62">
        <v>3</v>
      </c>
      <c r="G53" s="61">
        <v>181.7</v>
      </c>
      <c r="I53" s="11">
        <f t="shared" si="5"/>
        <v>545.09999999999991</v>
      </c>
      <c r="J53" s="136">
        <f t="shared" si="1"/>
        <v>182.15424999999999</v>
      </c>
      <c r="K53" s="31">
        <f t="shared" si="2"/>
        <v>546.46274999999991</v>
      </c>
      <c r="L53" s="31">
        <f t="shared" si="3"/>
        <v>1.3627500000000055</v>
      </c>
      <c r="M53" s="129">
        <f t="shared" si="4"/>
        <v>0.45425000000000182</v>
      </c>
    </row>
    <row r="54" spans="1:13" x14ac:dyDescent="0.25">
      <c r="A54">
        <v>43</v>
      </c>
      <c r="B54">
        <v>260</v>
      </c>
      <c r="C54" s="1" t="s">
        <v>301</v>
      </c>
      <c r="D54" s="44" t="s">
        <v>286</v>
      </c>
      <c r="E54" s="44" t="s">
        <v>238</v>
      </c>
      <c r="F54" s="62">
        <v>4</v>
      </c>
      <c r="G54" s="61">
        <v>102</v>
      </c>
      <c r="I54" s="11">
        <f t="shared" si="5"/>
        <v>408</v>
      </c>
      <c r="J54" s="136">
        <f t="shared" si="1"/>
        <v>102.255</v>
      </c>
      <c r="K54" s="31">
        <f t="shared" si="2"/>
        <v>409.02</v>
      </c>
      <c r="L54" s="31">
        <f t="shared" si="3"/>
        <v>1.0199999999999818</v>
      </c>
      <c r="M54" s="129">
        <f t="shared" si="4"/>
        <v>0.25499999999999545</v>
      </c>
    </row>
    <row r="55" spans="1:13" x14ac:dyDescent="0.25">
      <c r="A55">
        <v>43</v>
      </c>
      <c r="B55">
        <v>260</v>
      </c>
      <c r="C55" s="1" t="s">
        <v>301</v>
      </c>
      <c r="D55" s="44" t="s">
        <v>288</v>
      </c>
      <c r="E55" s="44" t="s">
        <v>240</v>
      </c>
      <c r="F55" s="62">
        <v>1</v>
      </c>
      <c r="G55" s="61">
        <v>128.86000000000001</v>
      </c>
      <c r="I55" s="11">
        <f t="shared" si="5"/>
        <v>128.86000000000001</v>
      </c>
      <c r="J55" s="136">
        <f t="shared" si="1"/>
        <v>129.18215000000001</v>
      </c>
      <c r="K55" s="31">
        <f t="shared" si="2"/>
        <v>129.18215000000001</v>
      </c>
      <c r="L55" s="31">
        <f t="shared" si="3"/>
        <v>0.3221499999999935</v>
      </c>
      <c r="M55" s="129">
        <f t="shared" si="4"/>
        <v>0.3221499999999935</v>
      </c>
    </row>
    <row r="56" spans="1:13" x14ac:dyDescent="0.25">
      <c r="A56">
        <v>43</v>
      </c>
      <c r="B56">
        <v>260</v>
      </c>
      <c r="C56" s="1" t="s">
        <v>301</v>
      </c>
      <c r="D56" s="44" t="s">
        <v>287</v>
      </c>
      <c r="E56" s="44" t="s">
        <v>239</v>
      </c>
      <c r="F56" s="62">
        <v>475</v>
      </c>
      <c r="G56" s="61">
        <v>128.85999999999999</v>
      </c>
      <c r="I56" s="11">
        <f t="shared" si="5"/>
        <v>61208.499999999993</v>
      </c>
      <c r="J56" s="136">
        <f t="shared" si="1"/>
        <v>129.18214999999998</v>
      </c>
      <c r="K56" s="31">
        <f t="shared" si="2"/>
        <v>61361.521249999991</v>
      </c>
      <c r="L56" s="31">
        <f t="shared" si="3"/>
        <v>153.02124999999796</v>
      </c>
      <c r="M56" s="129">
        <f t="shared" si="4"/>
        <v>0.3221499999999935</v>
      </c>
    </row>
    <row r="57" spans="1:13" x14ac:dyDescent="0.25">
      <c r="A57">
        <v>43</v>
      </c>
      <c r="B57">
        <v>260</v>
      </c>
      <c r="C57" s="1" t="s">
        <v>301</v>
      </c>
      <c r="D57" s="44" t="s">
        <v>289</v>
      </c>
      <c r="E57" s="44" t="s">
        <v>241</v>
      </c>
      <c r="F57" s="62">
        <v>196</v>
      </c>
      <c r="G57" s="61">
        <v>181.7</v>
      </c>
      <c r="I57" s="11">
        <f t="shared" si="5"/>
        <v>35613.199999999997</v>
      </c>
      <c r="J57" s="136">
        <f t="shared" si="1"/>
        <v>182.15424999999999</v>
      </c>
      <c r="K57" s="31">
        <f t="shared" si="2"/>
        <v>35702.233</v>
      </c>
      <c r="L57" s="31">
        <f t="shared" si="3"/>
        <v>89.033000000003085</v>
      </c>
      <c r="M57" s="129">
        <f t="shared" si="4"/>
        <v>0.45425000000000182</v>
      </c>
    </row>
    <row r="58" spans="1:13" x14ac:dyDescent="0.25">
      <c r="A58">
        <v>43</v>
      </c>
      <c r="B58">
        <v>260</v>
      </c>
      <c r="C58" s="1" t="s">
        <v>301</v>
      </c>
      <c r="D58" s="44" t="s">
        <v>290</v>
      </c>
      <c r="E58" s="44" t="s">
        <v>242</v>
      </c>
      <c r="F58" s="62">
        <v>260</v>
      </c>
      <c r="G58" s="61">
        <v>102</v>
      </c>
      <c r="I58" s="11">
        <f t="shared" si="5"/>
        <v>26520</v>
      </c>
      <c r="J58" s="136">
        <f t="shared" si="1"/>
        <v>102.255</v>
      </c>
      <c r="K58" s="31">
        <f t="shared" si="2"/>
        <v>26586.3</v>
      </c>
      <c r="L58" s="31">
        <f t="shared" si="3"/>
        <v>66.299999999999272</v>
      </c>
      <c r="M58" s="129">
        <f t="shared" si="4"/>
        <v>0.25499999999999545</v>
      </c>
    </row>
    <row r="59" spans="1:13" x14ac:dyDescent="0.25">
      <c r="A59">
        <v>43</v>
      </c>
      <c r="B59">
        <v>260</v>
      </c>
      <c r="C59" s="1" t="s">
        <v>301</v>
      </c>
      <c r="D59" s="55" t="s">
        <v>295</v>
      </c>
      <c r="E59" s="55" t="s">
        <v>412</v>
      </c>
      <c r="F59" s="62">
        <v>320</v>
      </c>
      <c r="G59" s="61">
        <v>29.05</v>
      </c>
      <c r="I59" s="11">
        <f>F59*G59</f>
        <v>9296</v>
      </c>
      <c r="J59" s="136">
        <f t="shared" si="1"/>
        <v>29.122624999999999</v>
      </c>
      <c r="K59" s="31">
        <f t="shared" si="2"/>
        <v>9319.24</v>
      </c>
      <c r="L59" s="31">
        <f t="shared" si="3"/>
        <v>23.239999999999782</v>
      </c>
      <c r="M59" s="129">
        <f t="shared" si="4"/>
        <v>7.2624999999998607E-2</v>
      </c>
    </row>
    <row r="60" spans="1:13" x14ac:dyDescent="0.25">
      <c r="A60">
        <v>43</v>
      </c>
      <c r="B60">
        <v>260</v>
      </c>
      <c r="C60" s="1" t="s">
        <v>301</v>
      </c>
      <c r="D60" s="44" t="s">
        <v>291</v>
      </c>
      <c r="E60" s="44" t="s">
        <v>243</v>
      </c>
      <c r="F60" s="62">
        <v>371</v>
      </c>
      <c r="G60" s="61">
        <v>102</v>
      </c>
      <c r="I60" s="11">
        <f t="shared" si="5"/>
        <v>37842</v>
      </c>
      <c r="J60" s="136">
        <f t="shared" si="1"/>
        <v>102.255</v>
      </c>
      <c r="K60" s="31">
        <f t="shared" si="2"/>
        <v>37936.604999999996</v>
      </c>
      <c r="L60" s="31">
        <f t="shared" si="3"/>
        <v>94.604999999995925</v>
      </c>
      <c r="M60" s="129">
        <f t="shared" si="4"/>
        <v>0.25499999999999545</v>
      </c>
    </row>
    <row r="61" spans="1:13" x14ac:dyDescent="0.25">
      <c r="A61">
        <v>43</v>
      </c>
      <c r="B61">
        <v>260</v>
      </c>
      <c r="C61" s="1" t="s">
        <v>301</v>
      </c>
      <c r="D61" s="44" t="s">
        <v>292</v>
      </c>
      <c r="E61" s="44" t="s">
        <v>244</v>
      </c>
      <c r="F61" s="62">
        <v>1</v>
      </c>
      <c r="G61" s="61">
        <v>0</v>
      </c>
      <c r="I61" s="11">
        <f t="shared" si="5"/>
        <v>0</v>
      </c>
      <c r="J61" s="136">
        <f t="shared" si="1"/>
        <v>0</v>
      </c>
      <c r="K61" s="31">
        <f t="shared" si="2"/>
        <v>0</v>
      </c>
      <c r="L61" s="31">
        <f t="shared" si="3"/>
        <v>0</v>
      </c>
      <c r="M61" s="129">
        <f t="shared" si="4"/>
        <v>0</v>
      </c>
    </row>
    <row r="62" spans="1:13" x14ac:dyDescent="0.25">
      <c r="A62">
        <v>46</v>
      </c>
      <c r="B62">
        <v>275</v>
      </c>
      <c r="C62" s="1" t="s">
        <v>301</v>
      </c>
      <c r="D62" s="44" t="s">
        <v>293</v>
      </c>
      <c r="E62" s="44" t="s">
        <v>245</v>
      </c>
      <c r="F62" s="47">
        <v>1969</v>
      </c>
      <c r="G62" s="31">
        <v>6.7</v>
      </c>
      <c r="I62" s="11">
        <f>F62*G62</f>
        <v>13192.300000000001</v>
      </c>
      <c r="J62" s="136">
        <f t="shared" si="1"/>
        <v>6.7167500000000002</v>
      </c>
      <c r="K62" s="31">
        <f t="shared" si="2"/>
        <v>13225.28075</v>
      </c>
      <c r="L62" s="31">
        <f t="shared" si="3"/>
        <v>32.980749999998807</v>
      </c>
      <c r="M62" s="129">
        <f t="shared" si="4"/>
        <v>1.6750000000000043E-2</v>
      </c>
    </row>
    <row r="63" spans="1:13" x14ac:dyDescent="0.25">
      <c r="A63">
        <v>43</v>
      </c>
      <c r="B63">
        <v>260</v>
      </c>
      <c r="C63" s="104" t="s">
        <v>301</v>
      </c>
      <c r="D63" s="105" t="s">
        <v>439</v>
      </c>
      <c r="E63" s="105" t="s">
        <v>440</v>
      </c>
      <c r="F63" s="106">
        <v>42380</v>
      </c>
      <c r="G63" s="89">
        <v>5.35</v>
      </c>
      <c r="H63" s="88"/>
      <c r="I63" s="107">
        <f t="shared" ref="I63:I67" si="6">F63*G63</f>
        <v>226732.99999999997</v>
      </c>
      <c r="J63" s="108">
        <f>G63</f>
        <v>5.35</v>
      </c>
      <c r="K63" s="89">
        <f t="shared" si="2"/>
        <v>226732.99999999997</v>
      </c>
      <c r="L63" s="89">
        <f t="shared" si="3"/>
        <v>0</v>
      </c>
      <c r="M63" s="129">
        <f t="shared" si="4"/>
        <v>0</v>
      </c>
    </row>
    <row r="64" spans="1:13" x14ac:dyDescent="0.25">
      <c r="A64">
        <v>43</v>
      </c>
      <c r="B64">
        <v>260</v>
      </c>
      <c r="C64" s="1" t="s">
        <v>301</v>
      </c>
      <c r="D64" s="55" t="s">
        <v>297</v>
      </c>
      <c r="E64" s="55" t="s">
        <v>441</v>
      </c>
      <c r="F64" s="47">
        <v>50337</v>
      </c>
      <c r="G64" s="31">
        <v>2</v>
      </c>
      <c r="I64" s="11">
        <f t="shared" si="6"/>
        <v>100674</v>
      </c>
      <c r="J64" s="136">
        <f t="shared" si="1"/>
        <v>2.0049999999999999</v>
      </c>
      <c r="K64" s="31">
        <f t="shared" si="2"/>
        <v>100925.685</v>
      </c>
      <c r="L64" s="31">
        <f t="shared" si="3"/>
        <v>251.68499999999767</v>
      </c>
      <c r="M64" s="129">
        <f t="shared" si="4"/>
        <v>4.9999999999998934E-3</v>
      </c>
    </row>
    <row r="65" spans="1:13" x14ac:dyDescent="0.25">
      <c r="A65">
        <v>43</v>
      </c>
      <c r="B65">
        <v>260</v>
      </c>
      <c r="C65" s="1" t="s">
        <v>301</v>
      </c>
      <c r="D65" s="55" t="s">
        <v>442</v>
      </c>
      <c r="E65" s="55" t="s">
        <v>443</v>
      </c>
      <c r="F65" s="62">
        <v>1076</v>
      </c>
      <c r="G65" s="61">
        <v>50</v>
      </c>
      <c r="I65" s="11">
        <f t="shared" si="6"/>
        <v>53800</v>
      </c>
      <c r="J65" s="136">
        <f t="shared" si="1"/>
        <v>50.125</v>
      </c>
      <c r="K65" s="31">
        <f t="shared" si="2"/>
        <v>53934.5</v>
      </c>
      <c r="L65" s="31">
        <f t="shared" si="3"/>
        <v>134.5</v>
      </c>
      <c r="M65" s="129">
        <f t="shared" si="4"/>
        <v>0.125</v>
      </c>
    </row>
    <row r="66" spans="1:13" x14ac:dyDescent="0.25">
      <c r="A66">
        <v>18</v>
      </c>
      <c r="B66">
        <v>60</v>
      </c>
      <c r="C66" s="1" t="s">
        <v>301</v>
      </c>
      <c r="D66" s="55" t="s">
        <v>298</v>
      </c>
      <c r="E66" s="55" t="s">
        <v>444</v>
      </c>
      <c r="F66" s="47">
        <v>105</v>
      </c>
      <c r="G66" s="31">
        <v>31.3</v>
      </c>
      <c r="I66" s="11">
        <f t="shared" si="6"/>
        <v>3286.5</v>
      </c>
      <c r="J66" s="136">
        <f t="shared" si="1"/>
        <v>31.378250000000001</v>
      </c>
      <c r="K66" s="31">
        <f t="shared" si="2"/>
        <v>3294.7162499999999</v>
      </c>
      <c r="L66" s="31">
        <f t="shared" si="3"/>
        <v>8.2162499999999454</v>
      </c>
      <c r="M66" s="129">
        <f t="shared" si="4"/>
        <v>7.8250000000000597E-2</v>
      </c>
    </row>
    <row r="67" spans="1:13" x14ac:dyDescent="0.25">
      <c r="A67">
        <v>32</v>
      </c>
      <c r="B67">
        <v>160</v>
      </c>
      <c r="C67" s="1" t="s">
        <v>301</v>
      </c>
      <c r="D67" s="55" t="s">
        <v>299</v>
      </c>
      <c r="E67" s="55" t="s">
        <v>299</v>
      </c>
      <c r="F67" s="47">
        <v>67</v>
      </c>
      <c r="G67" s="31">
        <v>26.08</v>
      </c>
      <c r="I67" s="11">
        <f t="shared" si="6"/>
        <v>1747.36</v>
      </c>
      <c r="J67" s="136">
        <f t="shared" si="1"/>
        <v>26.145199999999999</v>
      </c>
      <c r="K67" s="31">
        <f t="shared" si="2"/>
        <v>1751.7284</v>
      </c>
      <c r="L67" s="31">
        <f t="shared" si="3"/>
        <v>4.3684000000000651</v>
      </c>
      <c r="M67" s="129">
        <f t="shared" si="4"/>
        <v>6.5200000000000813E-2</v>
      </c>
    </row>
    <row r="68" spans="1:13" ht="15.75" thickBot="1" x14ac:dyDescent="0.3">
      <c r="C68" s="1"/>
      <c r="F68" s="47"/>
      <c r="G68" s="31"/>
      <c r="I68" s="51">
        <f>SUM(I7:I67)</f>
        <v>1750516.0899999999</v>
      </c>
      <c r="J68" s="51"/>
      <c r="K68" s="51">
        <f t="shared" ref="K68:L68" si="7">SUM(K7:K67)</f>
        <v>1754325.5477249997</v>
      </c>
      <c r="L68" s="51">
        <f t="shared" si="7"/>
        <v>3809.4577249999757</v>
      </c>
    </row>
    <row r="69" spans="1:13" ht="15.75" thickTop="1" x14ac:dyDescent="0.25">
      <c r="C69" s="1"/>
      <c r="F69" s="47"/>
      <c r="G69" s="31"/>
      <c r="I69" s="11"/>
    </row>
  </sheetData>
  <autoFilter ref="C6:I62"/>
  <mergeCells count="1">
    <mergeCell ref="F4:F5"/>
  </mergeCells>
  <pageMargins left="0.7" right="0.7" top="0.75" bottom="0.75" header="0.3" footer="0.3"/>
  <pageSetup scale="7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zoomScale="85" zoomScaleNormal="85" workbookViewId="0">
      <pane xSplit="4" ySplit="6" topLeftCell="E7" activePane="bottomRight" state="frozen"/>
      <selection activeCell="E6" sqref="E6:E23"/>
      <selection pane="topRight" activeCell="E6" sqref="E6:E23"/>
      <selection pane="bottomLeft" activeCell="E6" sqref="E6:E23"/>
      <selection pane="bottomRight" activeCell="J36" sqref="J36"/>
    </sheetView>
  </sheetViews>
  <sheetFormatPr defaultRowHeight="15" x14ac:dyDescent="0.25"/>
  <cols>
    <col min="1" max="2" width="9.140625" style="1"/>
    <col min="3" max="3" width="12" style="1" customWidth="1"/>
    <col min="4" max="4" width="17" style="1" customWidth="1"/>
    <col min="5" max="5" width="20.5703125" style="1" customWidth="1"/>
    <col min="6" max="6" width="18.140625" style="1" customWidth="1"/>
    <col min="7" max="7" width="10.5703125" style="1" bestFit="1" customWidth="1"/>
    <col min="8" max="8" width="16.28515625" style="1" customWidth="1"/>
    <col min="9" max="9" width="11.28515625" style="1" customWidth="1"/>
    <col min="10" max="10" width="14" style="1" bestFit="1" customWidth="1"/>
    <col min="11" max="11" width="10.140625" style="1" bestFit="1" customWidth="1"/>
    <col min="12" max="12" width="9.140625" style="126"/>
    <col min="13" max="16384" width="9.140625" style="1"/>
  </cols>
  <sheetData>
    <row r="1" spans="1:12" x14ac:dyDescent="0.25">
      <c r="A1" s="32" t="s">
        <v>69</v>
      </c>
      <c r="E1" s="5"/>
      <c r="G1" s="5"/>
      <c r="H1" s="33"/>
    </row>
    <row r="2" spans="1:12" x14ac:dyDescent="0.25">
      <c r="A2" s="32" t="s">
        <v>193</v>
      </c>
      <c r="E2" s="5"/>
      <c r="H2" s="21"/>
    </row>
    <row r="3" spans="1:12" ht="17.25" customHeight="1" x14ac:dyDescent="0.25">
      <c r="A3" s="32" t="s">
        <v>184</v>
      </c>
      <c r="E3" s="23"/>
      <c r="F3" s="64"/>
      <c r="H3" s="21"/>
    </row>
    <row r="4" spans="1:12" ht="17.25" customHeight="1" x14ac:dyDescent="0.25">
      <c r="C4" s="32"/>
      <c r="E4" s="23"/>
      <c r="F4" s="60"/>
      <c r="G4" s="3"/>
      <c r="H4" s="21"/>
    </row>
    <row r="5" spans="1:12" x14ac:dyDescent="0.25">
      <c r="H5" s="27"/>
      <c r="I5" s="82">
        <f>Summary!C4</f>
        <v>2.5000000000000001E-3</v>
      </c>
      <c r="J5" s="78"/>
      <c r="K5" s="78"/>
      <c r="L5" s="127"/>
    </row>
    <row r="6" spans="1:12" s="97" customFormat="1" ht="39" x14ac:dyDescent="0.25">
      <c r="A6" s="93" t="s">
        <v>464</v>
      </c>
      <c r="B6" s="93" t="s">
        <v>465</v>
      </c>
      <c r="C6" s="94" t="s">
        <v>188</v>
      </c>
      <c r="D6" s="94" t="s">
        <v>54</v>
      </c>
      <c r="E6" s="93" t="s">
        <v>70</v>
      </c>
      <c r="F6" s="94" t="s">
        <v>460</v>
      </c>
      <c r="G6" s="93" t="s">
        <v>68</v>
      </c>
      <c r="H6" s="94" t="s">
        <v>0</v>
      </c>
      <c r="I6" s="96" t="s">
        <v>457</v>
      </c>
      <c r="J6" s="96" t="s">
        <v>0</v>
      </c>
      <c r="K6" s="96" t="s">
        <v>459</v>
      </c>
      <c r="L6" s="155" t="s">
        <v>482</v>
      </c>
    </row>
    <row r="7" spans="1:12" x14ac:dyDescent="0.25">
      <c r="A7" s="3">
        <v>24</v>
      </c>
      <c r="B7" s="3">
        <v>100</v>
      </c>
      <c r="C7" s="1" t="s">
        <v>183</v>
      </c>
      <c r="D7" s="15" t="s">
        <v>55</v>
      </c>
      <c r="E7" s="15" t="s">
        <v>125</v>
      </c>
      <c r="F7" s="13">
        <v>1678</v>
      </c>
      <c r="G7" s="14">
        <v>4.3499999999999996</v>
      </c>
      <c r="H7" s="14">
        <f>F7*G7*12</f>
        <v>87591.599999999991</v>
      </c>
      <c r="I7" s="16">
        <f t="shared" ref="I7:I13" si="0">(G7*$I$5)+G7</f>
        <v>4.3608750000000001</v>
      </c>
      <c r="J7" s="12">
        <f t="shared" ref="J7:J13" si="1">F7*I7*12</f>
        <v>87810.578999999998</v>
      </c>
      <c r="K7" s="12">
        <f t="shared" ref="K7:K27" si="2">J7-H7</f>
        <v>218.97900000000664</v>
      </c>
      <c r="L7" s="128">
        <f>I7-G7</f>
        <v>1.0875000000000412E-2</v>
      </c>
    </row>
    <row r="8" spans="1:12" x14ac:dyDescent="0.25">
      <c r="A8" s="3">
        <v>17</v>
      </c>
      <c r="B8" s="3">
        <v>51</v>
      </c>
      <c r="C8" s="1" t="s">
        <v>183</v>
      </c>
      <c r="D8" s="3" t="s">
        <v>197</v>
      </c>
      <c r="E8" s="3" t="s">
        <v>196</v>
      </c>
      <c r="F8" s="13">
        <v>188</v>
      </c>
      <c r="G8" s="14">
        <v>5.22</v>
      </c>
      <c r="H8" s="14">
        <f t="shared" ref="H8:H20" si="3">F8*G8*12</f>
        <v>11776.32</v>
      </c>
      <c r="I8" s="16">
        <f t="shared" si="0"/>
        <v>5.2330499999999995</v>
      </c>
      <c r="J8" s="12">
        <f t="shared" si="1"/>
        <v>11805.760799999998</v>
      </c>
      <c r="K8" s="12">
        <f t="shared" si="2"/>
        <v>29.44079999999849</v>
      </c>
      <c r="L8" s="128">
        <f t="shared" ref="L8:L27" si="4">I8-G8</f>
        <v>1.3049999999999784E-2</v>
      </c>
    </row>
    <row r="9" spans="1:12" x14ac:dyDescent="0.25">
      <c r="A9" s="1">
        <v>23</v>
      </c>
      <c r="B9" s="1">
        <v>100</v>
      </c>
      <c r="C9" s="1" t="s">
        <v>183</v>
      </c>
      <c r="D9" s="8" t="s">
        <v>62</v>
      </c>
      <c r="E9" s="15" t="s">
        <v>71</v>
      </c>
      <c r="F9" s="13">
        <v>8918</v>
      </c>
      <c r="G9" s="14">
        <v>17.190000000000001</v>
      </c>
      <c r="H9" s="11">
        <f t="shared" si="3"/>
        <v>1839605.04</v>
      </c>
      <c r="I9" s="16">
        <f t="shared" si="0"/>
        <v>17.232975</v>
      </c>
      <c r="J9" s="12">
        <f t="shared" si="1"/>
        <v>1844204.0526000001</v>
      </c>
      <c r="K9" s="12">
        <f t="shared" si="2"/>
        <v>4599.0126000000164</v>
      </c>
      <c r="L9" s="128">
        <f t="shared" si="4"/>
        <v>4.2974999999998431E-2</v>
      </c>
    </row>
    <row r="10" spans="1:12" x14ac:dyDescent="0.25">
      <c r="A10" s="1">
        <v>23</v>
      </c>
      <c r="B10" s="1">
        <v>100</v>
      </c>
      <c r="C10" s="1" t="s">
        <v>183</v>
      </c>
      <c r="D10" s="8" t="s">
        <v>65</v>
      </c>
      <c r="E10" s="15" t="s">
        <v>72</v>
      </c>
      <c r="F10" s="13">
        <v>276</v>
      </c>
      <c r="G10" s="14">
        <v>12.11</v>
      </c>
      <c r="H10" s="11">
        <f t="shared" si="3"/>
        <v>40108.319999999992</v>
      </c>
      <c r="I10" s="16">
        <f t="shared" si="0"/>
        <v>12.140274999999999</v>
      </c>
      <c r="J10" s="12">
        <f t="shared" si="1"/>
        <v>40208.590799999998</v>
      </c>
      <c r="K10" s="12">
        <f t="shared" si="2"/>
        <v>100.27080000000569</v>
      </c>
      <c r="L10" s="128">
        <f t="shared" si="4"/>
        <v>3.0274999999999608E-2</v>
      </c>
    </row>
    <row r="11" spans="1:12" x14ac:dyDescent="0.25">
      <c r="A11" s="1">
        <v>23</v>
      </c>
      <c r="B11" s="1">
        <v>100</v>
      </c>
      <c r="C11" s="1" t="s">
        <v>183</v>
      </c>
      <c r="D11" s="8" t="s">
        <v>59</v>
      </c>
      <c r="E11" s="15" t="s">
        <v>79</v>
      </c>
      <c r="F11" s="13">
        <v>685</v>
      </c>
      <c r="G11" s="14">
        <v>27.39</v>
      </c>
      <c r="H11" s="11">
        <f t="shared" si="3"/>
        <v>225145.80000000002</v>
      </c>
      <c r="I11" s="16">
        <f t="shared" si="0"/>
        <v>27.458475</v>
      </c>
      <c r="J11" s="12">
        <f t="shared" si="1"/>
        <v>225708.66450000001</v>
      </c>
      <c r="K11" s="12">
        <f t="shared" si="2"/>
        <v>562.86449999999604</v>
      </c>
      <c r="L11" s="128">
        <f t="shared" si="4"/>
        <v>6.8474999999999397E-2</v>
      </c>
    </row>
    <row r="12" spans="1:12" x14ac:dyDescent="0.25">
      <c r="A12" s="1">
        <v>23</v>
      </c>
      <c r="B12" s="1">
        <v>100</v>
      </c>
      <c r="C12" s="1" t="s">
        <v>183</v>
      </c>
      <c r="D12" s="8" t="s">
        <v>56</v>
      </c>
      <c r="E12" s="15" t="s">
        <v>80</v>
      </c>
      <c r="F12" s="13">
        <v>1</v>
      </c>
      <c r="G12" s="14">
        <v>9.6199999999999992</v>
      </c>
      <c r="H12" s="11">
        <f t="shared" si="3"/>
        <v>115.44</v>
      </c>
      <c r="I12" s="16">
        <f t="shared" si="0"/>
        <v>9.64405</v>
      </c>
      <c r="J12" s="12">
        <f t="shared" si="1"/>
        <v>115.7286</v>
      </c>
      <c r="K12" s="12">
        <f t="shared" si="2"/>
        <v>0.28860000000000241</v>
      </c>
      <c r="L12" s="128">
        <f t="shared" si="4"/>
        <v>2.4050000000000793E-2</v>
      </c>
    </row>
    <row r="13" spans="1:12" x14ac:dyDescent="0.25">
      <c r="A13" s="1">
        <v>23</v>
      </c>
      <c r="B13" s="1">
        <v>100</v>
      </c>
      <c r="C13" s="1" t="s">
        <v>183</v>
      </c>
      <c r="D13" s="8" t="s">
        <v>64</v>
      </c>
      <c r="E13" s="15" t="s">
        <v>75</v>
      </c>
      <c r="F13" s="13">
        <v>10599</v>
      </c>
      <c r="G13" s="14">
        <v>10.029999999999999</v>
      </c>
      <c r="H13" s="50">
        <f t="shared" si="3"/>
        <v>1275695.6399999999</v>
      </c>
      <c r="I13" s="16">
        <f t="shared" si="0"/>
        <v>10.055074999999999</v>
      </c>
      <c r="J13" s="12">
        <f t="shared" si="1"/>
        <v>1278884.8790999998</v>
      </c>
      <c r="K13" s="12">
        <f t="shared" si="2"/>
        <v>3189.2390999998897</v>
      </c>
      <c r="L13" s="128">
        <f t="shared" si="4"/>
        <v>2.5074999999999292E-2</v>
      </c>
    </row>
    <row r="14" spans="1:12" x14ac:dyDescent="0.25">
      <c r="A14" s="1">
        <v>23</v>
      </c>
      <c r="B14" s="1">
        <v>100</v>
      </c>
      <c r="C14" s="1" t="s">
        <v>183</v>
      </c>
      <c r="D14" s="8" t="s">
        <v>67</v>
      </c>
      <c r="E14" s="15" t="s">
        <v>73</v>
      </c>
      <c r="F14" s="13">
        <v>287</v>
      </c>
      <c r="G14" s="14">
        <v>7.67</v>
      </c>
      <c r="H14" s="50">
        <f t="shared" si="3"/>
        <v>26415.48</v>
      </c>
      <c r="I14" s="16">
        <f t="shared" ref="I14:I27" si="5">(G14*$I$5)+G14</f>
        <v>7.6891749999999996</v>
      </c>
      <c r="J14" s="12">
        <f t="shared" ref="J14:J27" si="6">F14*I14*12</f>
        <v>26481.518700000001</v>
      </c>
      <c r="K14" s="12">
        <f t="shared" si="2"/>
        <v>66.038700000000972</v>
      </c>
      <c r="L14" s="128">
        <f t="shared" si="4"/>
        <v>1.917499999999972E-2</v>
      </c>
    </row>
    <row r="15" spans="1:12" x14ac:dyDescent="0.25">
      <c r="A15" s="1">
        <v>23</v>
      </c>
      <c r="B15" s="1">
        <v>100</v>
      </c>
      <c r="C15" s="1" t="s">
        <v>183</v>
      </c>
      <c r="D15" s="8" t="s">
        <v>61</v>
      </c>
      <c r="E15" s="15" t="s">
        <v>77</v>
      </c>
      <c r="F15" s="13">
        <v>413</v>
      </c>
      <c r="G15" s="14">
        <v>15.09</v>
      </c>
      <c r="H15" s="50">
        <f t="shared" si="3"/>
        <v>74786.040000000008</v>
      </c>
      <c r="I15" s="16">
        <f t="shared" si="5"/>
        <v>15.127725</v>
      </c>
      <c r="J15" s="12">
        <f t="shared" si="6"/>
        <v>74973.005100000009</v>
      </c>
      <c r="K15" s="12">
        <f t="shared" si="2"/>
        <v>186.96510000000126</v>
      </c>
      <c r="L15" s="128">
        <f t="shared" si="4"/>
        <v>3.7725000000000009E-2</v>
      </c>
    </row>
    <row r="16" spans="1:12" x14ac:dyDescent="0.25">
      <c r="A16" s="1">
        <v>23</v>
      </c>
      <c r="B16" s="1">
        <v>100</v>
      </c>
      <c r="C16" s="1" t="s">
        <v>183</v>
      </c>
      <c r="D16" s="8" t="s">
        <v>58</v>
      </c>
      <c r="E16" s="15" t="s">
        <v>82</v>
      </c>
      <c r="F16" s="13">
        <v>2</v>
      </c>
      <c r="G16" s="14">
        <v>6.37</v>
      </c>
      <c r="H16" s="50">
        <f t="shared" si="3"/>
        <v>152.88</v>
      </c>
      <c r="I16" s="16">
        <f t="shared" si="5"/>
        <v>6.3859250000000003</v>
      </c>
      <c r="J16" s="12">
        <f t="shared" si="6"/>
        <v>153.26220000000001</v>
      </c>
      <c r="K16" s="12">
        <f t="shared" si="2"/>
        <v>0.38220000000001164</v>
      </c>
      <c r="L16" s="128">
        <f t="shared" si="4"/>
        <v>1.5925000000000189E-2</v>
      </c>
    </row>
    <row r="17" spans="1:12" x14ac:dyDescent="0.25">
      <c r="A17" s="1">
        <v>23</v>
      </c>
      <c r="B17" s="1">
        <v>100</v>
      </c>
      <c r="C17" s="1" t="s">
        <v>183</v>
      </c>
      <c r="D17" s="8" t="s">
        <v>63</v>
      </c>
      <c r="E17" s="15" t="s">
        <v>76</v>
      </c>
      <c r="F17" s="13">
        <v>2080</v>
      </c>
      <c r="G17" s="14">
        <v>6.29</v>
      </c>
      <c r="H17" s="50">
        <f t="shared" si="3"/>
        <v>156998.40000000002</v>
      </c>
      <c r="I17" s="16">
        <f t="shared" si="5"/>
        <v>6.3057249999999998</v>
      </c>
      <c r="J17" s="12">
        <f t="shared" si="6"/>
        <v>157390.89600000001</v>
      </c>
      <c r="K17" s="12">
        <f t="shared" si="2"/>
        <v>392.49599999998463</v>
      </c>
      <c r="L17" s="128">
        <f t="shared" si="4"/>
        <v>1.5724999999999767E-2</v>
      </c>
    </row>
    <row r="18" spans="1:12" x14ac:dyDescent="0.25">
      <c r="A18" s="1">
        <v>23</v>
      </c>
      <c r="B18" s="1">
        <v>100</v>
      </c>
      <c r="C18" s="1" t="s">
        <v>183</v>
      </c>
      <c r="D18" s="8" t="s">
        <v>66</v>
      </c>
      <c r="E18" s="15" t="s">
        <v>74</v>
      </c>
      <c r="F18" s="13">
        <v>138</v>
      </c>
      <c r="G18" s="14">
        <v>4.38</v>
      </c>
      <c r="H18" s="50">
        <f t="shared" si="3"/>
        <v>7253.2799999999988</v>
      </c>
      <c r="I18" s="16">
        <f t="shared" si="5"/>
        <v>4.3909500000000001</v>
      </c>
      <c r="J18" s="12">
        <f t="shared" si="6"/>
        <v>7271.4132</v>
      </c>
      <c r="K18" s="12">
        <f t="shared" si="2"/>
        <v>18.133200000001125</v>
      </c>
      <c r="L18" s="128">
        <f t="shared" si="4"/>
        <v>1.0950000000000237E-2</v>
      </c>
    </row>
    <row r="19" spans="1:12" s="3" customFormat="1" x14ac:dyDescent="0.25">
      <c r="A19" s="1">
        <v>23</v>
      </c>
      <c r="B19" s="1">
        <v>100</v>
      </c>
      <c r="C19" s="1" t="s">
        <v>183</v>
      </c>
      <c r="D19" s="8" t="s">
        <v>57</v>
      </c>
      <c r="E19" s="15" t="s">
        <v>81</v>
      </c>
      <c r="F19" s="13">
        <v>6</v>
      </c>
      <c r="G19" s="14">
        <v>4.17</v>
      </c>
      <c r="H19" s="50">
        <f t="shared" si="3"/>
        <v>300.24</v>
      </c>
      <c r="I19" s="16">
        <f t="shared" si="5"/>
        <v>4.1804249999999996</v>
      </c>
      <c r="J19" s="12">
        <f t="shared" si="6"/>
        <v>300.99059999999997</v>
      </c>
      <c r="K19" s="12">
        <f t="shared" si="2"/>
        <v>0.75059999999996307</v>
      </c>
      <c r="L19" s="128">
        <f t="shared" si="4"/>
        <v>1.0424999999999685E-2</v>
      </c>
    </row>
    <row r="20" spans="1:12" s="3" customFormat="1" x14ac:dyDescent="0.25">
      <c r="A20" s="1">
        <v>23</v>
      </c>
      <c r="B20" s="1">
        <v>100</v>
      </c>
      <c r="C20" s="1" t="s">
        <v>183</v>
      </c>
      <c r="D20" s="8" t="s">
        <v>60</v>
      </c>
      <c r="E20" s="15" t="s">
        <v>78</v>
      </c>
      <c r="F20" s="13">
        <v>55</v>
      </c>
      <c r="G20" s="14">
        <v>9.1</v>
      </c>
      <c r="H20" s="50">
        <f t="shared" si="3"/>
        <v>6006</v>
      </c>
      <c r="I20" s="16">
        <f t="shared" si="5"/>
        <v>9.1227499999999999</v>
      </c>
      <c r="J20" s="12">
        <f t="shared" si="6"/>
        <v>6021.0149999999994</v>
      </c>
      <c r="K20" s="12">
        <f t="shared" si="2"/>
        <v>15.014999999999418</v>
      </c>
      <c r="L20" s="128">
        <f t="shared" si="4"/>
        <v>2.275000000000027E-2</v>
      </c>
    </row>
    <row r="21" spans="1:12" s="3" customFormat="1" x14ac:dyDescent="0.25">
      <c r="A21" s="3">
        <v>24</v>
      </c>
      <c r="B21" s="3">
        <v>52</v>
      </c>
      <c r="C21" s="1" t="s">
        <v>183</v>
      </c>
      <c r="D21" s="55" t="s">
        <v>432</v>
      </c>
      <c r="E21" s="55" t="s">
        <v>432</v>
      </c>
      <c r="F21" s="66">
        <v>13</v>
      </c>
      <c r="G21" s="63">
        <v>10.5</v>
      </c>
      <c r="H21" s="63">
        <f>F21*G21*12</f>
        <v>1638</v>
      </c>
      <c r="I21" s="16">
        <f t="shared" si="5"/>
        <v>10.526249999999999</v>
      </c>
      <c r="J21" s="12">
        <f t="shared" si="6"/>
        <v>1642.095</v>
      </c>
      <c r="K21" s="12">
        <f t="shared" si="2"/>
        <v>4.0950000000000273</v>
      </c>
      <c r="L21" s="128">
        <f t="shared" si="4"/>
        <v>2.6249999999999218E-2</v>
      </c>
    </row>
    <row r="22" spans="1:12" s="3" customFormat="1" x14ac:dyDescent="0.25">
      <c r="A22" s="3">
        <v>19</v>
      </c>
      <c r="B22" s="3">
        <v>70</v>
      </c>
      <c r="C22" s="1" t="s">
        <v>183</v>
      </c>
      <c r="D22" s="55" t="s">
        <v>435</v>
      </c>
      <c r="E22" s="55" t="s">
        <v>436</v>
      </c>
      <c r="F22" s="66">
        <v>15</v>
      </c>
      <c r="G22" s="63">
        <v>11.35</v>
      </c>
      <c r="H22" s="63">
        <f t="shared" ref="H22:H27" si="7">F22*G22*12</f>
        <v>2043</v>
      </c>
      <c r="I22" s="16">
        <f t="shared" si="5"/>
        <v>11.378375</v>
      </c>
      <c r="J22" s="12">
        <f t="shared" si="6"/>
        <v>2048.1075000000001</v>
      </c>
      <c r="K22" s="12">
        <f t="shared" si="2"/>
        <v>5.1075000000000728</v>
      </c>
      <c r="L22" s="128">
        <f t="shared" si="4"/>
        <v>2.8375000000000483E-2</v>
      </c>
    </row>
    <row r="23" spans="1:12" s="3" customFormat="1" x14ac:dyDescent="0.25">
      <c r="A23" s="104">
        <v>21</v>
      </c>
      <c r="B23" s="104">
        <v>80</v>
      </c>
      <c r="C23" s="104" t="s">
        <v>183</v>
      </c>
      <c r="D23" s="105" t="s">
        <v>431</v>
      </c>
      <c r="E23" s="105" t="s">
        <v>431</v>
      </c>
      <c r="F23" s="109">
        <v>81</v>
      </c>
      <c r="G23" s="110">
        <v>1.67</v>
      </c>
      <c r="H23" s="110">
        <f t="shared" si="7"/>
        <v>1623.2399999999998</v>
      </c>
      <c r="I23" s="111">
        <f>G23</f>
        <v>1.67</v>
      </c>
      <c r="J23" s="111">
        <f t="shared" si="6"/>
        <v>1623.2399999999998</v>
      </c>
      <c r="K23" s="111">
        <f t="shared" si="2"/>
        <v>0</v>
      </c>
      <c r="L23" s="128">
        <f t="shared" si="4"/>
        <v>0</v>
      </c>
    </row>
    <row r="24" spans="1:12" s="3" customFormat="1" x14ac:dyDescent="0.25">
      <c r="A24" s="3">
        <v>16</v>
      </c>
      <c r="B24" s="3">
        <v>50</v>
      </c>
      <c r="C24" s="1" t="s">
        <v>183</v>
      </c>
      <c r="D24" s="55" t="s">
        <v>447</v>
      </c>
      <c r="E24" s="55" t="s">
        <v>447</v>
      </c>
      <c r="F24" s="66">
        <v>10</v>
      </c>
      <c r="G24" s="63">
        <v>10.5</v>
      </c>
      <c r="H24" s="63">
        <f t="shared" si="7"/>
        <v>1260</v>
      </c>
      <c r="I24" s="16">
        <f t="shared" si="5"/>
        <v>10.526249999999999</v>
      </c>
      <c r="J24" s="12">
        <f t="shared" si="6"/>
        <v>1263.1499999999999</v>
      </c>
      <c r="K24" s="12">
        <f t="shared" si="2"/>
        <v>3.1499999999998636</v>
      </c>
      <c r="L24" s="128">
        <f t="shared" si="4"/>
        <v>2.6249999999999218E-2</v>
      </c>
    </row>
    <row r="25" spans="1:12" s="3" customFormat="1" x14ac:dyDescent="0.25">
      <c r="A25" s="104">
        <v>9</v>
      </c>
      <c r="B25" s="104">
        <v>18</v>
      </c>
      <c r="C25" s="104" t="s">
        <v>183</v>
      </c>
      <c r="D25" s="105" t="s">
        <v>448</v>
      </c>
      <c r="E25" s="105" t="s">
        <v>449</v>
      </c>
      <c r="F25" s="109">
        <v>1019</v>
      </c>
      <c r="G25" s="110">
        <v>1</v>
      </c>
      <c r="H25" s="110">
        <f t="shared" si="7"/>
        <v>12228</v>
      </c>
      <c r="I25" s="111">
        <f>G25</f>
        <v>1</v>
      </c>
      <c r="J25" s="111">
        <f t="shared" si="6"/>
        <v>12228</v>
      </c>
      <c r="K25" s="111">
        <f t="shared" si="2"/>
        <v>0</v>
      </c>
      <c r="L25" s="128">
        <f t="shared" si="4"/>
        <v>0</v>
      </c>
    </row>
    <row r="26" spans="1:12" s="3" customFormat="1" x14ac:dyDescent="0.25">
      <c r="A26" s="104">
        <v>21</v>
      </c>
      <c r="B26" s="104">
        <v>80</v>
      </c>
      <c r="C26" s="104" t="s">
        <v>183</v>
      </c>
      <c r="D26" s="105" t="s">
        <v>453</v>
      </c>
      <c r="E26" s="105" t="s">
        <v>454</v>
      </c>
      <c r="F26" s="109">
        <v>54</v>
      </c>
      <c r="G26" s="110">
        <v>1.08</v>
      </c>
      <c r="H26" s="110">
        <f t="shared" si="7"/>
        <v>699.84000000000015</v>
      </c>
      <c r="I26" s="111">
        <f>G26</f>
        <v>1.08</v>
      </c>
      <c r="J26" s="111">
        <f t="shared" si="6"/>
        <v>699.84000000000015</v>
      </c>
      <c r="K26" s="111">
        <f t="shared" si="2"/>
        <v>0</v>
      </c>
      <c r="L26" s="128">
        <f t="shared" si="4"/>
        <v>0</v>
      </c>
    </row>
    <row r="27" spans="1:12" s="3" customFormat="1" x14ac:dyDescent="0.25">
      <c r="A27" s="3">
        <v>24</v>
      </c>
      <c r="B27" s="3">
        <v>100</v>
      </c>
      <c r="C27" s="1" t="s">
        <v>183</v>
      </c>
      <c r="D27" s="55" t="s">
        <v>455</v>
      </c>
      <c r="E27" s="55" t="s">
        <v>455</v>
      </c>
      <c r="F27" s="66">
        <v>63</v>
      </c>
      <c r="G27" s="63">
        <v>5</v>
      </c>
      <c r="H27" s="63">
        <f t="shared" si="7"/>
        <v>3780</v>
      </c>
      <c r="I27" s="16">
        <f t="shared" si="5"/>
        <v>5.0125000000000002</v>
      </c>
      <c r="J27" s="12">
        <f t="shared" si="6"/>
        <v>3789.4500000000003</v>
      </c>
      <c r="K27" s="12">
        <f t="shared" si="2"/>
        <v>9.4500000000002728</v>
      </c>
      <c r="L27" s="128">
        <f t="shared" si="4"/>
        <v>1.2500000000000178E-2</v>
      </c>
    </row>
    <row r="28" spans="1:12" s="3" customFormat="1" x14ac:dyDescent="0.25">
      <c r="C28" s="1"/>
      <c r="F28" s="13"/>
      <c r="G28" s="14"/>
      <c r="H28" s="41"/>
      <c r="J28" s="16"/>
      <c r="K28" s="16"/>
      <c r="L28" s="128"/>
    </row>
    <row r="29" spans="1:12" x14ac:dyDescent="0.25">
      <c r="D29" s="7"/>
      <c r="E29" s="5" t="s">
        <v>182</v>
      </c>
      <c r="F29" s="35">
        <f>SUM(F7:F27)</f>
        <v>26581</v>
      </c>
      <c r="G29" s="35"/>
      <c r="H29" s="36">
        <f>SUM(H7:H27)</f>
        <v>3775222.56</v>
      </c>
      <c r="I29" s="36"/>
      <c r="J29" s="36">
        <f t="shared" ref="J29:K29" si="8">SUM(J7:J27)</f>
        <v>3784624.238700001</v>
      </c>
      <c r="K29" s="36">
        <f t="shared" si="8"/>
        <v>9401.6786999999003</v>
      </c>
    </row>
    <row r="30" spans="1:12" x14ac:dyDescent="0.25">
      <c r="F30" s="10"/>
      <c r="G30" s="7"/>
    </row>
    <row r="31" spans="1:12" x14ac:dyDescent="0.25">
      <c r="K31" s="9"/>
    </row>
    <row r="34" spans="12:12" x14ac:dyDescent="0.25">
      <c r="L34" s="1"/>
    </row>
    <row r="35" spans="12:12" x14ac:dyDescent="0.25">
      <c r="L35" s="1"/>
    </row>
    <row r="36" spans="12:12" x14ac:dyDescent="0.25">
      <c r="L36" s="1"/>
    </row>
    <row r="37" spans="12:12" x14ac:dyDescent="0.25">
      <c r="L37" s="1"/>
    </row>
    <row r="38" spans="12:12" x14ac:dyDescent="0.25">
      <c r="L38" s="1"/>
    </row>
    <row r="39" spans="12:12" x14ac:dyDescent="0.25">
      <c r="L39" s="1"/>
    </row>
    <row r="40" spans="12:12" x14ac:dyDescent="0.25">
      <c r="L40" s="1"/>
    </row>
    <row r="41" spans="12:12" x14ac:dyDescent="0.25">
      <c r="L41" s="1"/>
    </row>
    <row r="42" spans="12:12" x14ac:dyDescent="0.25">
      <c r="L42" s="1"/>
    </row>
    <row r="43" spans="12:12" x14ac:dyDescent="0.25">
      <c r="L43" s="1"/>
    </row>
    <row r="44" spans="12:12" x14ac:dyDescent="0.25">
      <c r="L44" s="1"/>
    </row>
    <row r="45" spans="12:12" x14ac:dyDescent="0.25">
      <c r="L45" s="1"/>
    </row>
  </sheetData>
  <autoFilter ref="C6:H20">
    <sortState ref="C10:K23">
      <sortCondition ref="E9:E23"/>
    </sortState>
  </autoFilter>
  <pageMargins left="0.7" right="0.7" top="0.75" bottom="0.75" header="0.3" footer="0.3"/>
  <pageSetup scale="77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view="pageBreakPreview" zoomScaleNormal="80" zoomScaleSheetLayoutView="100" workbookViewId="0">
      <pane xSplit="4" ySplit="6" topLeftCell="E7" activePane="bottomRight" state="frozen"/>
      <selection activeCell="J42" sqref="J42"/>
      <selection pane="topRight" activeCell="J42" sqref="J42"/>
      <selection pane="bottomLeft" activeCell="J42" sqref="J42"/>
      <selection pane="bottomRight" activeCell="J22" sqref="J22"/>
    </sheetView>
  </sheetViews>
  <sheetFormatPr defaultRowHeight="15" x14ac:dyDescent="0.25"/>
  <cols>
    <col min="1" max="2" width="9.140625" style="1"/>
    <col min="3" max="3" width="23.7109375" style="1" customWidth="1"/>
    <col min="4" max="4" width="21.85546875" style="1" customWidth="1"/>
    <col min="5" max="5" width="21.5703125" style="1" customWidth="1"/>
    <col min="6" max="6" width="12.5703125" style="1" customWidth="1"/>
    <col min="7" max="7" width="11.28515625" style="1" bestFit="1" customWidth="1"/>
    <col min="8" max="8" width="13.85546875" style="1" bestFit="1" customWidth="1"/>
    <col min="9" max="9" width="12.5703125" style="1" customWidth="1"/>
    <col min="10" max="10" width="13.85546875" style="1" bestFit="1" customWidth="1"/>
    <col min="11" max="11" width="12.28515625" style="1" bestFit="1" customWidth="1"/>
    <col min="12" max="16384" width="9.140625" style="1"/>
  </cols>
  <sheetData>
    <row r="1" spans="1:11" x14ac:dyDescent="0.25">
      <c r="A1" s="32" t="s">
        <v>69</v>
      </c>
      <c r="E1" s="5"/>
      <c r="F1" s="5"/>
      <c r="G1" s="5"/>
      <c r="H1" s="5"/>
    </row>
    <row r="2" spans="1:11" x14ac:dyDescent="0.25">
      <c r="A2" s="32" t="s">
        <v>193</v>
      </c>
      <c r="E2" s="64"/>
      <c r="F2" s="5"/>
      <c r="G2" s="5"/>
      <c r="H2" s="5"/>
    </row>
    <row r="3" spans="1:11" ht="17.25" customHeight="1" x14ac:dyDescent="0.25">
      <c r="A3" s="32" t="s">
        <v>494</v>
      </c>
      <c r="E3" s="60"/>
      <c r="F3" s="5"/>
      <c r="G3" s="5"/>
      <c r="H3" s="5"/>
    </row>
    <row r="4" spans="1:11" ht="17.25" customHeight="1" x14ac:dyDescent="0.25">
      <c r="C4" s="32"/>
      <c r="E4" s="23"/>
      <c r="F4" s="24"/>
      <c r="G4" s="3"/>
      <c r="H4" s="21"/>
    </row>
    <row r="5" spans="1:11" x14ac:dyDescent="0.25">
      <c r="H5" s="27"/>
      <c r="I5" s="82">
        <f>[1]Summary!C2</f>
        <v>2.5000000000000001E-3</v>
      </c>
      <c r="J5" s="78"/>
      <c r="K5" s="78"/>
    </row>
    <row r="6" spans="1:11" ht="51" x14ac:dyDescent="0.25">
      <c r="A6" s="93" t="s">
        <v>464</v>
      </c>
      <c r="B6" s="93" t="s">
        <v>465</v>
      </c>
      <c r="C6" s="143" t="s">
        <v>188</v>
      </c>
      <c r="D6" s="143" t="s">
        <v>54</v>
      </c>
      <c r="E6" s="143" t="s">
        <v>70</v>
      </c>
      <c r="F6" s="142" t="s">
        <v>493</v>
      </c>
      <c r="G6" s="143" t="s">
        <v>68</v>
      </c>
      <c r="H6" s="142" t="s">
        <v>0</v>
      </c>
      <c r="I6" s="141" t="s">
        <v>457</v>
      </c>
      <c r="J6" s="141" t="s">
        <v>0</v>
      </c>
      <c r="K6" s="140" t="s">
        <v>459</v>
      </c>
    </row>
    <row r="7" spans="1:11" x14ac:dyDescent="0.25">
      <c r="A7" s="1">
        <v>23</v>
      </c>
      <c r="B7" s="1">
        <v>100</v>
      </c>
      <c r="C7" s="3" t="s">
        <v>491</v>
      </c>
      <c r="D7" s="139" t="s">
        <v>492</v>
      </c>
      <c r="E7" s="139" t="s">
        <v>492</v>
      </c>
      <c r="F7" s="30">
        <v>22852</v>
      </c>
      <c r="G7" s="14">
        <v>4.4000000000000004</v>
      </c>
      <c r="H7" s="14">
        <f>+F7*G7*12</f>
        <v>1206585.6000000001</v>
      </c>
      <c r="I7" s="17">
        <f>(G7*$I$5)+G7</f>
        <v>4.4110000000000005</v>
      </c>
      <c r="J7" s="12">
        <f>F7*I7*12</f>
        <v>1209602.064</v>
      </c>
      <c r="K7" s="12">
        <f>J7-H7</f>
        <v>3016.4639999999199</v>
      </c>
    </row>
    <row r="8" spans="1:11" x14ac:dyDescent="0.25">
      <c r="A8" s="1">
        <v>23</v>
      </c>
      <c r="B8" s="1">
        <v>100</v>
      </c>
      <c r="C8" s="3" t="s">
        <v>491</v>
      </c>
      <c r="D8" s="139" t="s">
        <v>490</v>
      </c>
      <c r="E8" s="139" t="s">
        <v>490</v>
      </c>
      <c r="F8" s="30">
        <v>22852</v>
      </c>
      <c r="G8" s="14">
        <v>2.36</v>
      </c>
      <c r="H8" s="14">
        <f>+F8*G8*12</f>
        <v>647168.6399999999</v>
      </c>
      <c r="I8" s="17">
        <f>(G8*$I$5)+G8</f>
        <v>2.3658999999999999</v>
      </c>
      <c r="J8" s="12">
        <f>F8*I8*12</f>
        <v>648786.5615999999</v>
      </c>
      <c r="K8" s="12">
        <f>J8-H8</f>
        <v>1617.9216000000015</v>
      </c>
    </row>
    <row r="9" spans="1:11" x14ac:dyDescent="0.25">
      <c r="C9" s="3"/>
      <c r="D9" s="139" t="s">
        <v>489</v>
      </c>
      <c r="E9" s="139" t="s">
        <v>488</v>
      </c>
      <c r="F9" s="30">
        <f>850</f>
        <v>850</v>
      </c>
      <c r="G9" s="14">
        <v>1</v>
      </c>
      <c r="H9" s="138">
        <f>+F9*G9*12</f>
        <v>10200</v>
      </c>
      <c r="I9" s="4">
        <v>1</v>
      </c>
      <c r="J9" s="137">
        <f>F9*I9*12</f>
        <v>10200</v>
      </c>
      <c r="K9" s="137">
        <f>J9-H9</f>
        <v>0</v>
      </c>
    </row>
    <row r="10" spans="1:11" x14ac:dyDescent="0.25">
      <c r="D10" s="19"/>
      <c r="E10" s="26"/>
      <c r="F10" s="30"/>
      <c r="G10" s="14"/>
      <c r="H10" s="4">
        <f>SUM(H7:H9)</f>
        <v>1863954.24</v>
      </c>
      <c r="I10" s="4"/>
      <c r="J10" s="12">
        <f>SUM(J7:J9)</f>
        <v>1868588.6255999999</v>
      </c>
      <c r="K10" s="12">
        <f>SUM(K7:K9)</f>
        <v>4634.3855999999214</v>
      </c>
    </row>
    <row r="11" spans="1:11" s="2" customFormat="1" x14ac:dyDescent="0.25">
      <c r="D11" s="1"/>
      <c r="E11" s="1"/>
      <c r="F11" s="1"/>
      <c r="G11" s="1"/>
      <c r="H11" s="1"/>
    </row>
    <row r="12" spans="1:11" s="2" customFormat="1" x14ac:dyDescent="0.25">
      <c r="C12" s="1"/>
      <c r="D12" s="1"/>
      <c r="E12" s="1"/>
      <c r="F12" s="1"/>
      <c r="G12" s="1"/>
      <c r="H12" s="1"/>
    </row>
    <row r="13" spans="1:11" s="2" customFormat="1" x14ac:dyDescent="0.25">
      <c r="C13" s="1"/>
      <c r="D13" s="1"/>
      <c r="E13" s="1"/>
      <c r="F13" s="1"/>
      <c r="G13" s="1"/>
      <c r="H13" s="1"/>
    </row>
  </sheetData>
  <autoFilter ref="C6:H6"/>
  <pageMargins left="0.7" right="0.7" top="0.75" bottom="0.75" header="0.3" footer="0.3"/>
  <pageSetup scale="76" fitToHeight="1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zoomScale="80" zoomScaleNormal="80" workbookViewId="0">
      <pane xSplit="4" ySplit="7" topLeftCell="E8" activePane="bottomRight" state="frozen"/>
      <selection activeCell="E6" sqref="E6:E23"/>
      <selection pane="topRight" activeCell="E6" sqref="E6:E23"/>
      <selection pane="bottomLeft" activeCell="E6" sqref="E6:E23"/>
      <selection pane="bottomRight" activeCell="G34" sqref="G34"/>
    </sheetView>
  </sheetViews>
  <sheetFormatPr defaultRowHeight="15" x14ac:dyDescent="0.25"/>
  <cols>
    <col min="1" max="1" width="9.140625" style="1"/>
    <col min="2" max="2" width="5.7109375" style="1" bestFit="1" customWidth="1"/>
    <col min="3" max="3" width="26" style="1" customWidth="1"/>
    <col min="4" max="4" width="21.42578125" style="1" bestFit="1" customWidth="1"/>
    <col min="5" max="5" width="15.28515625" style="1" customWidth="1"/>
    <col min="6" max="6" width="13.7109375" style="1" customWidth="1"/>
    <col min="7" max="7" width="11.28515625" style="1" bestFit="1" customWidth="1"/>
    <col min="8" max="8" width="12.28515625" style="1" bestFit="1" customWidth="1"/>
    <col min="9" max="9" width="11.85546875" style="1" customWidth="1"/>
    <col min="10" max="10" width="12.28515625" style="1" bestFit="1" customWidth="1"/>
    <col min="11" max="11" width="11.28515625" style="1" customWidth="1"/>
    <col min="12" max="12" width="11.28515625" style="126" customWidth="1"/>
    <col min="13" max="16384" width="9.140625" style="1"/>
  </cols>
  <sheetData>
    <row r="1" spans="1:12" x14ac:dyDescent="0.25">
      <c r="A1" s="32" t="s">
        <v>69</v>
      </c>
      <c r="E1" s="5"/>
      <c r="F1" s="27"/>
      <c r="G1" s="27"/>
      <c r="H1" s="27"/>
      <c r="I1" s="27"/>
      <c r="J1" s="27"/>
      <c r="K1" s="27"/>
      <c r="L1" s="131"/>
    </row>
    <row r="2" spans="1:12" x14ac:dyDescent="0.25">
      <c r="A2" s="32" t="s">
        <v>193</v>
      </c>
      <c r="E2" s="60"/>
      <c r="G2" s="27"/>
      <c r="H2" s="27"/>
      <c r="I2" s="27"/>
      <c r="J2" s="27"/>
      <c r="K2" s="27"/>
      <c r="L2" s="131"/>
    </row>
    <row r="3" spans="1:12" ht="17.25" customHeight="1" x14ac:dyDescent="0.25">
      <c r="A3" s="32" t="s">
        <v>484</v>
      </c>
      <c r="E3" s="65"/>
      <c r="G3" s="27"/>
      <c r="H3" s="27"/>
      <c r="I3" s="27"/>
      <c r="J3" s="27"/>
      <c r="K3" s="27"/>
      <c r="L3" s="131"/>
    </row>
    <row r="4" spans="1:12" x14ac:dyDescent="0.25">
      <c r="C4" s="32"/>
      <c r="E4" s="152"/>
      <c r="F4" s="152"/>
      <c r="G4" s="152"/>
      <c r="H4" s="152"/>
    </row>
    <row r="5" spans="1:12" x14ac:dyDescent="0.25">
      <c r="E5" s="68"/>
      <c r="H5" s="27"/>
    </row>
    <row r="6" spans="1:12" x14ac:dyDescent="0.25">
      <c r="F6" s="3"/>
      <c r="H6" s="27"/>
      <c r="I6" s="82">
        <f>Summary!C4</f>
        <v>2.5000000000000001E-3</v>
      </c>
      <c r="J6" s="78"/>
      <c r="K6" s="78"/>
      <c r="L6" s="127"/>
    </row>
    <row r="7" spans="1:12" s="97" customFormat="1" ht="44.25" customHeight="1" x14ac:dyDescent="0.25">
      <c r="A7" s="93" t="s">
        <v>464</v>
      </c>
      <c r="B7" s="93" t="s">
        <v>465</v>
      </c>
      <c r="C7" s="93" t="s">
        <v>188</v>
      </c>
      <c r="D7" s="93" t="s">
        <v>54</v>
      </c>
      <c r="E7" s="93" t="s">
        <v>70</v>
      </c>
      <c r="F7" s="94" t="s">
        <v>460</v>
      </c>
      <c r="G7" s="93" t="s">
        <v>68</v>
      </c>
      <c r="H7" s="94" t="s">
        <v>0</v>
      </c>
      <c r="I7" s="96" t="s">
        <v>457</v>
      </c>
      <c r="J7" s="96" t="s">
        <v>0</v>
      </c>
      <c r="K7" s="96" t="s">
        <v>459</v>
      </c>
      <c r="L7" s="155" t="s">
        <v>482</v>
      </c>
    </row>
    <row r="8" spans="1:12" x14ac:dyDescent="0.25">
      <c r="A8" s="1">
        <v>23</v>
      </c>
      <c r="B8" s="1">
        <v>100</v>
      </c>
      <c r="C8" s="1" t="s">
        <v>190</v>
      </c>
      <c r="D8" s="19" t="s">
        <v>191</v>
      </c>
      <c r="E8" s="19" t="s">
        <v>189</v>
      </c>
      <c r="F8" s="30">
        <v>3266</v>
      </c>
      <c r="G8" s="14">
        <v>10.27</v>
      </c>
      <c r="H8" s="41">
        <f>(F8*G8)*12</f>
        <v>402501.83999999997</v>
      </c>
      <c r="I8" s="17">
        <f>(G8*$I$6)+G8</f>
        <v>10.295674999999999</v>
      </c>
      <c r="J8" s="12">
        <f>F8*I8*12</f>
        <v>403508.09459999995</v>
      </c>
      <c r="K8" s="4">
        <f>J8-H8</f>
        <v>1006.2545999999857</v>
      </c>
      <c r="L8" s="128">
        <f>I8-G8</f>
        <v>2.567499999999967E-2</v>
      </c>
    </row>
    <row r="9" spans="1:12" x14ac:dyDescent="0.25">
      <c r="H9" s="12"/>
    </row>
    <row r="10" spans="1:12" x14ac:dyDescent="0.25">
      <c r="D10" s="7"/>
      <c r="E10" s="5" t="s">
        <v>182</v>
      </c>
      <c r="F10" s="35">
        <f>SUM(F8:F9)</f>
        <v>3266</v>
      </c>
      <c r="G10" s="35"/>
      <c r="H10" s="36">
        <f>SUM(H8:H9)</f>
        <v>402501.83999999997</v>
      </c>
    </row>
    <row r="11" spans="1:12" s="2" customFormat="1" x14ac:dyDescent="0.25">
      <c r="C11" s="1"/>
      <c r="D11" s="7"/>
      <c r="E11" s="7"/>
      <c r="F11" s="10"/>
      <c r="G11" s="7"/>
      <c r="H11" s="7"/>
      <c r="L11" s="126"/>
    </row>
    <row r="12" spans="1:12" s="2" customFormat="1" x14ac:dyDescent="0.25">
      <c r="C12" s="1"/>
      <c r="D12" s="1"/>
      <c r="E12" s="1"/>
      <c r="F12" s="1"/>
      <c r="G12" s="1"/>
      <c r="H12" s="1"/>
      <c r="L12" s="126"/>
    </row>
    <row r="13" spans="1:12" s="2" customFormat="1" x14ac:dyDescent="0.25">
      <c r="C13" s="1"/>
      <c r="D13" s="1"/>
      <c r="E13" s="1"/>
      <c r="F13" s="1"/>
      <c r="G13" s="1"/>
      <c r="H13" s="1"/>
      <c r="L13" s="126"/>
    </row>
    <row r="28" spans="5:5" x14ac:dyDescent="0.25">
      <c r="E28" s="42"/>
    </row>
  </sheetData>
  <autoFilter ref="C7:H7"/>
  <mergeCells count="1">
    <mergeCell ref="E4:H4"/>
  </mergeCells>
  <pageMargins left="0.7" right="0.7" top="0.75" bottom="0.75" header="0.3" footer="0.3"/>
  <pageSetup scale="76" fitToHeight="1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B9007CCAD71BB4B84D0F7DB7969BC5B" ma:contentTypeVersion="52" ma:contentTypeDescription="" ma:contentTypeScope="" ma:versionID="2d7ecd29605f7d338a0dc0c4ad1ee8b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2020-07-14T07:00:00+00:00</OpenedDate>
    <SignificantOrder xmlns="dc463f71-b30c-4ab2-9473-d307f9d35888">false</SignificantOrder>
    <Date1 xmlns="dc463f71-b30c-4ab2-9473-d307f9d35888">2020-07-14T07:00:00+00:00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Sanitary Service Company, Inc.</CaseCompanyNames>
    <Nickname xmlns="http://schemas.microsoft.com/sharepoint/v3" xsi:nil="true"/>
    <DocketNumber xmlns="dc463f71-b30c-4ab2-9473-d307f9d35888">200642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F2F874B-6963-4904-AF01-C9EE31788319}"/>
</file>

<file path=customXml/itemProps2.xml><?xml version="1.0" encoding="utf-8"?>
<ds:datastoreItem xmlns:ds="http://schemas.openxmlformats.org/officeDocument/2006/customXml" ds:itemID="{66F69D56-ACD9-4F07-A656-4192F9AF93E5}"/>
</file>

<file path=customXml/itemProps3.xml><?xml version="1.0" encoding="utf-8"?>
<ds:datastoreItem xmlns:ds="http://schemas.openxmlformats.org/officeDocument/2006/customXml" ds:itemID="{D8A575DC-332B-4AF1-A390-EE71C6842781}"/>
</file>

<file path=customXml/itemProps4.xml><?xml version="1.0" encoding="utf-8"?>
<ds:datastoreItem xmlns:ds="http://schemas.openxmlformats.org/officeDocument/2006/customXml" ds:itemID="{129093A6-8646-45D9-BBEA-2F58F183B5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Summary</vt:lpstr>
      <vt:lpstr>Miscellaneous</vt:lpstr>
      <vt:lpstr>Commercial Garbage</vt:lpstr>
      <vt:lpstr>DropBox Garbage</vt:lpstr>
      <vt:lpstr>Residential Garbage</vt:lpstr>
      <vt:lpstr>Residential Recycling</vt:lpstr>
      <vt:lpstr>Residential Yardwaste</vt:lpstr>
      <vt:lpstr>'Commercial Garbage'!Print_Area</vt:lpstr>
      <vt:lpstr>'DropBox Garbage'!Print_Area</vt:lpstr>
      <vt:lpstr>'Residential Garbage'!Print_Area</vt:lpstr>
      <vt:lpstr>'Residential Recycling'!Print_Area</vt:lpstr>
      <vt:lpstr>'Residential Yardwaste'!Print_Area</vt:lpstr>
      <vt:lpstr>'Commercial Garbage'!Print_Titles</vt:lpstr>
      <vt:lpstr>'DropBox Garbage'!Print_Titles</vt:lpstr>
      <vt:lpstr>'Residential Garbage'!Print_Titles</vt:lpstr>
      <vt:lpstr>'Residential Recycling'!Print_Titles</vt:lpstr>
      <vt:lpstr>'Residential Yardwaste'!Print_Titles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Weldon Burton</dc:creator>
  <cp:lastModifiedBy>Sara Campbell</cp:lastModifiedBy>
  <cp:lastPrinted>2020-07-14T20:14:21Z</cp:lastPrinted>
  <dcterms:created xsi:type="dcterms:W3CDTF">2019-09-24T03:07:34Z</dcterms:created>
  <dcterms:modified xsi:type="dcterms:W3CDTF">2020-07-14T20:14:24Z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0x0101006E56B4D1795A2E4DB2F0B01679ED314A003B9007CCAD71BB4B84D0F7DB7969BC5B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