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295" windowHeight="5925" activeTab="0"/>
  </bookViews>
  <sheets>
    <sheet name="OSC-1" sheetId="1" r:id="rId1"/>
    <sheet name="OSC-2" sheetId="2" r:id="rId2"/>
    <sheet name="OSC-3" sheetId="3" r:id="rId3"/>
    <sheet name="Acerno_Cache_XXXXX" sheetId="4" state="veryHidden" r:id="rId4"/>
  </sheets>
  <externalReferences>
    <externalReference r:id="rId7"/>
  </externalReferences>
  <definedNames>
    <definedName name="_xlnm.Print_Area" localSheetId="0">'OSC-1'!$A$1:$J$21</definedName>
    <definedName name="_xlnm.Print_Area" localSheetId="1">'OSC-2'!$A$1:$H$41</definedName>
    <definedName name="Recover">'[1]Macro1'!$A$119</definedName>
    <definedName name="TableName">"Dummy"</definedName>
  </definedNames>
  <calcPr fullCalcOnLoad="1"/>
</workbook>
</file>

<file path=xl/comments2.xml><?xml version="1.0" encoding="utf-8"?>
<comments xmlns="http://schemas.openxmlformats.org/spreadsheetml/2006/main">
  <authors>
    <author>Jen Buss</author>
  </authors>
  <commentList>
    <comment ref="C25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<sst xmlns="http://schemas.openxmlformats.org/spreadsheetml/2006/main" count="58" uniqueCount="44">
  <si>
    <t>Notes:</t>
  </si>
  <si>
    <t>AVISTA UTILITIES</t>
  </si>
  <si>
    <t>TOTAL</t>
  </si>
  <si>
    <t>ELECTRIC</t>
  </si>
  <si>
    <t>Total Company Allocation</t>
  </si>
  <si>
    <t>Per utility 4 factor note 7 *</t>
  </si>
  <si>
    <t>Per jurisdictional 4 factor note 4 *  (WA portion only).</t>
  </si>
  <si>
    <t>Allocation to WA by service</t>
  </si>
  <si>
    <t>(Excluding Executive Officers)</t>
  </si>
  <si>
    <t>Hours charged</t>
  </si>
  <si>
    <t>Standard office space</t>
  </si>
  <si>
    <t>square feet</t>
  </si>
  <si>
    <t>a</t>
  </si>
  <si>
    <t>b</t>
  </si>
  <si>
    <t>c</t>
  </si>
  <si>
    <t>d</t>
  </si>
  <si>
    <t>Average Executive Square footage</t>
  </si>
  <si>
    <t>(Executive Officers)</t>
  </si>
  <si>
    <t>All Employees</t>
  </si>
  <si>
    <t>Annual Cost/Workstation</t>
  </si>
  <si>
    <t>Office Space Cost / per sq ft.</t>
  </si>
  <si>
    <t>*  See Results of Operations Report E-ALL-12A and G-ALL-12A</t>
  </si>
  <si>
    <t>Total hours charged</t>
  </si>
  <si>
    <t>FTEs</t>
  </si>
  <si>
    <t>a*b*c+ a*d</t>
  </si>
  <si>
    <t>OSC-2</t>
  </si>
  <si>
    <t>OSC-3</t>
  </si>
  <si>
    <t>OFFICE SPACE CHARGES TO NON UTILITY</t>
  </si>
  <si>
    <t xml:space="preserve">Adjustment to remove portion of office space for Non-Utility </t>
  </si>
  <si>
    <t xml:space="preserve">     to Non-Utility --  </t>
  </si>
  <si>
    <t>OSC-1</t>
  </si>
  <si>
    <t>TWELVE MONTHS ENDED DECEMBER 31, 2019</t>
  </si>
  <si>
    <t>Less: Amount Recorded in GL</t>
  </si>
  <si>
    <t>CBR Adjustment</t>
  </si>
  <si>
    <t xml:space="preserve"> (c) Office space rate is $38.71, developed by Facilities, which includes Office Building Operating and Fixed Costs. Including Utilities, Admin, Security, HVAC, Electrical Systems, Building and Grounds Operations &amp; Maintenance, Remodeling, Cafeteria Space, Depreciation and Property Tax.</t>
  </si>
  <si>
    <t xml:space="preserve"> (d) Approximate annual incremental costs for laptop, phone, cell phone, monitor, mouse and keyboard is $5,562 per workstation for non-officers.</t>
  </si>
  <si>
    <t>OR</t>
  </si>
  <si>
    <t>GAS-North</t>
  </si>
  <si>
    <t>Officers (EO1 Org)</t>
  </si>
  <si>
    <t>Non-Officers</t>
  </si>
  <si>
    <t>Total</t>
  </si>
  <si>
    <t>Subs</t>
  </si>
  <si>
    <t>Non-utility</t>
  </si>
  <si>
    <t>Hours spent by employees on non-utility/subs activities.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</si>
</sst>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0.000%"/>
    <numFmt numFmtId="167" formatCode="0.0%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0_);\(&quot;$&quot;#,##0.000\)"/>
    <numFmt numFmtId="175" formatCode="&quot;$&quot;#,##0.0_);\(&quot;$&quot;#,##0.0\)"/>
    <numFmt numFmtId="176" formatCode="#,##0.0_);\(#,##0.0\)"/>
    <numFmt numFmtId="177" formatCode="&quot;$&quot;#,##0.0000_);\(&quot;$&quot;#,##0.0000\)"/>
    <numFmt numFmtId="178" formatCode="&quot;$&quot;#,##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 Rm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color indexed="57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7" applyFont="1">
      <alignment/>
      <protection/>
    </xf>
    <xf numFmtId="4" fontId="4" fillId="0" borderId="0" xfId="57" applyNumberFormat="1" applyFont="1">
      <alignment/>
      <protection/>
    </xf>
    <xf numFmtId="166" fontId="4" fillId="0" borderId="0" xfId="57" applyNumberFormat="1" applyFont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42" applyNumberFormat="1" applyFont="1" applyFill="1" applyBorder="1" applyAlignment="1" applyProtection="1">
      <alignment/>
      <protection/>
    </xf>
    <xf numFmtId="0" fontId="8" fillId="0" borderId="10" xfId="57" applyFont="1" applyBorder="1" applyAlignment="1">
      <alignment horizontal="center"/>
      <protection/>
    </xf>
    <xf numFmtId="5" fontId="4" fillId="0" borderId="0" xfId="57" applyNumberFormat="1" applyFont="1">
      <alignment/>
      <protection/>
    </xf>
    <xf numFmtId="5" fontId="4" fillId="0" borderId="11" xfId="57" applyNumberFormat="1" applyFont="1" applyBorder="1">
      <alignment/>
      <protection/>
    </xf>
    <xf numFmtId="173" fontId="55" fillId="0" borderId="0" xfId="45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5" fontId="12" fillId="0" borderId="0" xfId="0" applyNumberFormat="1" applyFont="1" applyFill="1" applyAlignment="1">
      <alignment/>
    </xf>
    <xf numFmtId="7" fontId="12" fillId="0" borderId="0" xfId="0" applyNumberFormat="1" applyFont="1" applyFill="1" applyAlignment="1">
      <alignment/>
    </xf>
    <xf numFmtId="4" fontId="11" fillId="0" borderId="0" xfId="57" applyNumberFormat="1" applyFont="1" applyFill="1">
      <alignment/>
      <protection/>
    </xf>
    <xf numFmtId="0" fontId="5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73" fontId="5" fillId="0" borderId="0" xfId="4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0" fontId="6" fillId="0" borderId="0" xfId="60" applyNumberFormat="1" applyFont="1" applyFill="1" applyAlignment="1">
      <alignment/>
    </xf>
    <xf numFmtId="0" fontId="11" fillId="0" borderId="0" xfId="57" applyFont="1" applyFill="1">
      <alignment/>
      <protection/>
    </xf>
    <xf numFmtId="3" fontId="8" fillId="0" borderId="12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6" fillId="0" borderId="0" xfId="57" applyFont="1" applyAlignment="1">
      <alignment horizontal="right"/>
      <protection/>
    </xf>
    <xf numFmtId="0" fontId="57" fillId="0" borderId="10" xfId="57" applyFont="1" applyFill="1" applyBorder="1" applyAlignment="1">
      <alignment horizontal="right"/>
      <protection/>
    </xf>
    <xf numFmtId="0" fontId="56" fillId="0" borderId="0" xfId="57" applyFont="1" applyFill="1" applyAlignment="1">
      <alignment horizontal="right"/>
      <protection/>
    </xf>
    <xf numFmtId="173" fontId="56" fillId="0" borderId="0" xfId="45" applyNumberFormat="1" applyFont="1" applyFill="1" applyAlignment="1">
      <alignment horizontal="right"/>
    </xf>
    <xf numFmtId="4" fontId="56" fillId="0" borderId="0" xfId="57" applyNumberFormat="1" applyFont="1" applyFill="1" applyAlignment="1">
      <alignment horizontal="right"/>
      <protection/>
    </xf>
    <xf numFmtId="166" fontId="56" fillId="0" borderId="0" xfId="57" applyNumberFormat="1" applyFont="1" applyFill="1" applyAlignment="1">
      <alignment horizontal="right"/>
      <protection/>
    </xf>
    <xf numFmtId="5" fontId="56" fillId="0" borderId="0" xfId="57" applyNumberFormat="1" applyFont="1" applyFill="1" applyBorder="1" applyAlignment="1">
      <alignment horizontal="right"/>
      <protection/>
    </xf>
    <xf numFmtId="0" fontId="56" fillId="0" borderId="0" xfId="57" applyFont="1" applyFill="1" applyBorder="1" applyAlignment="1">
      <alignment horizontal="right"/>
      <protection/>
    </xf>
    <xf numFmtId="5" fontId="56" fillId="0" borderId="0" xfId="57" applyNumberFormat="1" applyFont="1" applyFill="1" applyAlignment="1">
      <alignment horizontal="right"/>
      <protection/>
    </xf>
    <xf numFmtId="43" fontId="57" fillId="0" borderId="0" xfId="42" applyNumberFormat="1" applyFont="1" applyFill="1" applyBorder="1" applyAlignment="1" applyProtection="1">
      <alignment horizontal="right"/>
      <protection/>
    </xf>
    <xf numFmtId="0" fontId="57" fillId="0" borderId="0" xfId="57" applyFont="1" applyAlignment="1">
      <alignment horizontal="right"/>
      <protection/>
    </xf>
    <xf numFmtId="166" fontId="55" fillId="0" borderId="0" xfId="57" applyNumberFormat="1" applyFont="1" applyFill="1">
      <alignment/>
      <protection/>
    </xf>
    <xf numFmtId="0" fontId="0" fillId="0" borderId="0" xfId="0" applyAlignment="1">
      <alignment shrinkToFit="1"/>
    </xf>
    <xf numFmtId="171" fontId="5" fillId="0" borderId="10" xfId="42" applyNumberFormat="1" applyFont="1" applyFill="1" applyBorder="1" applyAlignment="1">
      <alignment/>
    </xf>
    <xf numFmtId="171" fontId="6" fillId="0" borderId="0" xfId="42" applyNumberFormat="1" applyFont="1" applyFill="1" applyAlignment="1">
      <alignment/>
    </xf>
    <xf numFmtId="171" fontId="5" fillId="0" borderId="0" xfId="42" applyNumberFormat="1" applyFont="1" applyFill="1" applyBorder="1" applyAlignment="1" applyProtection="1">
      <alignment/>
      <protection/>
    </xf>
    <xf numFmtId="5" fontId="58" fillId="0" borderId="0" xfId="0" applyNumberFormat="1" applyFont="1" applyFill="1" applyAlignment="1">
      <alignment/>
    </xf>
    <xf numFmtId="173" fontId="5" fillId="0" borderId="14" xfId="0" applyNumberFormat="1" applyFont="1" applyFill="1" applyBorder="1" applyAlignment="1">
      <alignment/>
    </xf>
    <xf numFmtId="0" fontId="8" fillId="0" borderId="0" xfId="57" applyFont="1" applyAlignment="1">
      <alignment horizontal="center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4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egasallo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m107\c01m107\Documents%20and%20Settings\jbb5286\Adjustment%20Reports\Sub%20Office%20Space%20-%20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Summary"/>
      <sheetName val="Macro1"/>
    </sheetNames>
    <sheetDataSet>
      <sheetData sheetId="1">
        <row r="119">
          <cell r="A11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30" workbookViewId="0" topLeftCell="A1">
      <selection activeCell="H7" sqref="H7"/>
    </sheetView>
  </sheetViews>
  <sheetFormatPr defaultColWidth="9.421875" defaultRowHeight="12.75"/>
  <cols>
    <col min="1" max="1" width="26.57421875" style="1" customWidth="1"/>
    <col min="2" max="2" width="16.28125" style="1" customWidth="1"/>
    <col min="3" max="3" width="7.421875" style="38" customWidth="1"/>
    <col min="4" max="4" width="11.140625" style="1" customWidth="1"/>
    <col min="5" max="5" width="1.28515625" style="40" customWidth="1"/>
    <col min="6" max="6" width="11.140625" style="1" customWidth="1"/>
    <col min="7" max="7" width="1.28515625" style="40" customWidth="1"/>
    <col min="8" max="8" width="11.140625" style="1" customWidth="1"/>
    <col min="9" max="9" width="1.28515625" style="40" customWidth="1"/>
    <col min="10" max="16384" width="9.421875" style="1" customWidth="1"/>
  </cols>
  <sheetData>
    <row r="1" spans="1:10" ht="1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1" customFormat="1" ht="12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2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35"/>
    </row>
    <row r="6" spans="4:10" ht="12">
      <c r="D6" s="6" t="s">
        <v>2</v>
      </c>
      <c r="E6" s="39"/>
      <c r="F6" s="6" t="s">
        <v>3</v>
      </c>
      <c r="G6" s="39"/>
      <c r="H6" s="6" t="s">
        <v>37</v>
      </c>
      <c r="I6" s="39"/>
      <c r="J6" s="6" t="s">
        <v>36</v>
      </c>
    </row>
    <row r="8" ht="12">
      <c r="A8" s="1" t="s">
        <v>4</v>
      </c>
    </row>
    <row r="9" spans="1:10" ht="12">
      <c r="A9" s="1" t="s">
        <v>29</v>
      </c>
      <c r="C9" s="48" t="s">
        <v>25</v>
      </c>
      <c r="D9" s="9">
        <f>'OSC-2'!C33</f>
        <v>106259.01190384617</v>
      </c>
      <c r="E9" s="41"/>
      <c r="F9" s="7">
        <f>D9*F11</f>
        <v>74995.48542149655</v>
      </c>
      <c r="G9" s="46"/>
      <c r="H9" s="7">
        <f>D9*H11</f>
        <v>21796.911111835965</v>
      </c>
      <c r="I9" s="46"/>
      <c r="J9" s="7">
        <f>D9*J11</f>
        <v>9466.615370513655</v>
      </c>
    </row>
    <row r="10" spans="4:9" ht="12">
      <c r="D10" s="2"/>
      <c r="E10" s="42"/>
      <c r="F10" s="2"/>
      <c r="G10" s="42"/>
      <c r="H10" s="2"/>
      <c r="I10" s="42"/>
    </row>
    <row r="11" spans="1:10" ht="12">
      <c r="A11" s="1" t="s">
        <v>5</v>
      </c>
      <c r="D11" s="3">
        <f>SUM(F11:J11)</f>
        <v>1</v>
      </c>
      <c r="E11" s="43"/>
      <c r="F11" s="49">
        <v>0.70578</v>
      </c>
      <c r="G11" s="43"/>
      <c r="H11" s="49">
        <v>0.20513</v>
      </c>
      <c r="I11" s="43"/>
      <c r="J11" s="49">
        <v>0.08909</v>
      </c>
    </row>
    <row r="12" spans="4:10" ht="12">
      <c r="D12" s="2"/>
      <c r="E12" s="42"/>
      <c r="F12" s="25"/>
      <c r="G12" s="42"/>
      <c r="H12" s="25"/>
      <c r="I12" s="42"/>
      <c r="J12" s="32"/>
    </row>
    <row r="13" spans="4:10" ht="12">
      <c r="D13" s="2"/>
      <c r="E13" s="42"/>
      <c r="F13" s="25"/>
      <c r="G13" s="42"/>
      <c r="H13" s="25"/>
      <c r="I13" s="42"/>
      <c r="J13" s="32"/>
    </row>
    <row r="14" spans="1:10" ht="12">
      <c r="A14" s="1" t="s">
        <v>6</v>
      </c>
      <c r="F14" s="49">
        <v>0.69189</v>
      </c>
      <c r="G14" s="43"/>
      <c r="H14" s="49">
        <v>0.72593</v>
      </c>
      <c r="I14" s="43"/>
      <c r="J14" s="32"/>
    </row>
    <row r="15" spans="4:9" ht="12">
      <c r="D15" s="2"/>
      <c r="E15" s="42"/>
      <c r="F15" s="2"/>
      <c r="G15" s="42"/>
      <c r="H15" s="2"/>
      <c r="I15" s="42"/>
    </row>
    <row r="16" spans="1:9" ht="12.75" thickBot="1">
      <c r="A16" s="1" t="s">
        <v>7</v>
      </c>
      <c r="D16" s="8">
        <f>F16+H16</f>
        <v>67711.65809169433</v>
      </c>
      <c r="E16" s="44"/>
      <c r="F16" s="8">
        <f>F9*F14</f>
        <v>51888.62640827925</v>
      </c>
      <c r="G16" s="8"/>
      <c r="H16" s="8">
        <f>H9*H14</f>
        <v>15823.031683415082</v>
      </c>
      <c r="I16" s="44"/>
    </row>
    <row r="17" spans="5:7" ht="13.5" thickBot="1" thickTop="1">
      <c r="E17" s="45"/>
      <c r="G17" s="45"/>
    </row>
    <row r="18" spans="1:8" ht="13.5" thickBot="1" thickTop="1">
      <c r="A18" s="1" t="s">
        <v>28</v>
      </c>
      <c r="E18" s="45"/>
      <c r="F18" s="33">
        <f>-F16</f>
        <v>-51888.62640827925</v>
      </c>
      <c r="G18" s="44"/>
      <c r="H18" s="33">
        <f>-H16</f>
        <v>-15823.031683415082</v>
      </c>
    </row>
    <row r="19" spans="5:7" ht="12.75" thickTop="1">
      <c r="E19" s="45"/>
      <c r="G19" s="45"/>
    </row>
    <row r="20" ht="12">
      <c r="A20" s="1" t="s">
        <v>21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95" r:id="rId1"/>
  <headerFooter>
    <oddHeader>&amp;RAdjustment No. _______
Workpaper Ref. &amp;U&amp;A</oddHeader>
    <oddFooter>&amp;RPrep by: ____________     
          Date:&amp;U  &amp;D &amp;U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G6" sqref="G6"/>
    </sheetView>
  </sheetViews>
  <sheetFormatPr defaultColWidth="9.140625" defaultRowHeight="12.75"/>
  <cols>
    <col min="1" max="1" width="21.28125" style="21" customWidth="1"/>
    <col min="2" max="2" width="9.140625" style="21" customWidth="1"/>
    <col min="3" max="3" width="10.140625" style="21" bestFit="1" customWidth="1"/>
    <col min="4" max="4" width="2.7109375" style="21" customWidth="1"/>
    <col min="5" max="5" width="13.8515625" style="21" bestFit="1" customWidth="1"/>
    <col min="6" max="6" width="2.7109375" style="21" customWidth="1"/>
    <col min="7" max="7" width="11.28125" style="21" bestFit="1" customWidth="1"/>
    <col min="8" max="16384" width="9.140625" style="21" customWidth="1"/>
  </cols>
  <sheetData>
    <row r="1" spans="1:8" ht="12.75">
      <c r="A1" s="57" t="s">
        <v>1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27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'OSC-1'!A3:J3</f>
        <v>TWELVE MONTHS ENDED DECEMBER 31, 2019</v>
      </c>
      <c r="B3" s="57"/>
      <c r="C3" s="57"/>
      <c r="D3" s="57"/>
      <c r="E3" s="57"/>
      <c r="F3" s="57"/>
      <c r="G3" s="57"/>
      <c r="H3" s="57"/>
    </row>
    <row r="4" spans="1:8" ht="12.75">
      <c r="A4" s="61"/>
      <c r="B4" s="61"/>
      <c r="C4" s="61"/>
      <c r="D4" s="61"/>
      <c r="E4" s="61"/>
      <c r="F4" s="61"/>
      <c r="G4" s="61"/>
      <c r="H4" s="34"/>
    </row>
    <row r="5" spans="10:11" ht="12.75">
      <c r="J5" s="60"/>
      <c r="K5" s="60"/>
    </row>
    <row r="6" spans="1:11" s="26" customFormat="1" ht="12.75">
      <c r="A6" s="10" t="s">
        <v>22</v>
      </c>
      <c r="F6" s="47" t="s">
        <v>26</v>
      </c>
      <c r="G6" s="51">
        <f>SUM(G9:G22)</f>
        <v>30956</v>
      </c>
      <c r="J6" s="60"/>
      <c r="K6" s="60"/>
    </row>
    <row r="7" spans="1:7" ht="12.75">
      <c r="A7" s="22"/>
      <c r="G7" s="52"/>
    </row>
    <row r="8" spans="1:7" ht="12.75">
      <c r="A8" s="36" t="s">
        <v>8</v>
      </c>
      <c r="B8" s="36"/>
      <c r="G8" s="52"/>
    </row>
    <row r="9" spans="1:7" ht="12.75">
      <c r="A9" s="4" t="s">
        <v>9</v>
      </c>
      <c r="B9" s="4"/>
      <c r="C9" s="4"/>
      <c r="D9" s="4"/>
      <c r="E9" s="5"/>
      <c r="F9" s="47"/>
      <c r="G9" s="53">
        <f>'OSC-3'!D7</f>
        <v>28653</v>
      </c>
    </row>
    <row r="10" ht="12.75">
      <c r="G10" s="52"/>
    </row>
    <row r="11" spans="2:7" ht="12.75">
      <c r="B11" s="22" t="s">
        <v>23</v>
      </c>
      <c r="C11" s="27">
        <f>G9/2080</f>
        <v>13.77548076923077</v>
      </c>
      <c r="D11" s="21" t="s">
        <v>12</v>
      </c>
      <c r="G11" s="52"/>
    </row>
    <row r="12" ht="12.75">
      <c r="G12" s="52"/>
    </row>
    <row r="13" spans="2:7" ht="12.75">
      <c r="B13" s="22" t="s">
        <v>10</v>
      </c>
      <c r="C13" s="28">
        <v>99</v>
      </c>
      <c r="D13" s="21" t="s">
        <v>13</v>
      </c>
      <c r="E13" s="21" t="s">
        <v>11</v>
      </c>
      <c r="G13" s="52"/>
    </row>
    <row r="14" spans="3:7" ht="12.75">
      <c r="C14" s="24">
        <v>38.71</v>
      </c>
      <c r="D14" s="11" t="s">
        <v>14</v>
      </c>
      <c r="E14" s="21" t="s">
        <v>20</v>
      </c>
      <c r="G14" s="52"/>
    </row>
    <row r="15" spans="2:7" ht="12.75">
      <c r="B15" s="22"/>
      <c r="C15" s="23">
        <v>5562</v>
      </c>
      <c r="D15" s="11" t="s">
        <v>15</v>
      </c>
      <c r="E15" s="21" t="s">
        <v>19</v>
      </c>
      <c r="G15" s="52"/>
    </row>
    <row r="16" ht="12.75">
      <c r="G16" s="52"/>
    </row>
    <row r="17" spans="3:7" ht="13.5" thickBot="1">
      <c r="C17" s="29">
        <f>(C11*C13*C14)+(C11*C15)</f>
        <v>129410.86123557694</v>
      </c>
      <c r="E17" s="21" t="s">
        <v>24</v>
      </c>
      <c r="G17" s="52"/>
    </row>
    <row r="18" spans="3:7" ht="13.5" thickTop="1">
      <c r="C18" s="37"/>
      <c r="G18" s="52"/>
    </row>
    <row r="19" spans="4:7" ht="12.75">
      <c r="D19" s="31"/>
      <c r="G19" s="52"/>
    </row>
    <row r="20" spans="1:7" ht="12.75">
      <c r="A20" s="36" t="s">
        <v>17</v>
      </c>
      <c r="D20" s="31"/>
      <c r="G20" s="52"/>
    </row>
    <row r="21" spans="1:7" ht="12.75">
      <c r="A21" s="4" t="s">
        <v>9</v>
      </c>
      <c r="B21" s="4"/>
      <c r="C21" s="4"/>
      <c r="D21" s="4"/>
      <c r="E21" s="5"/>
      <c r="F21" s="47" t="s">
        <v>26</v>
      </c>
      <c r="G21" s="53">
        <f>'OSC-3'!C7</f>
        <v>2303</v>
      </c>
    </row>
    <row r="22" spans="1:4" ht="12.75">
      <c r="A22" s="36"/>
      <c r="D22" s="31"/>
    </row>
    <row r="23" spans="1:4" ht="12.75">
      <c r="A23" s="36"/>
      <c r="B23" s="22" t="s">
        <v>23</v>
      </c>
      <c r="C23" s="27">
        <f>G21/2080</f>
        <v>1.1072115384615384</v>
      </c>
      <c r="D23" s="31" t="s">
        <v>12</v>
      </c>
    </row>
    <row r="24" spans="1:4" ht="12.75">
      <c r="A24" s="36"/>
      <c r="D24" s="31"/>
    </row>
    <row r="25" spans="2:5" ht="12.75">
      <c r="B25" s="22" t="s">
        <v>16</v>
      </c>
      <c r="C25" s="28">
        <v>203</v>
      </c>
      <c r="D25" s="21" t="s">
        <v>13</v>
      </c>
      <c r="E25" s="21" t="s">
        <v>11</v>
      </c>
    </row>
    <row r="26" spans="3:5" ht="12.75">
      <c r="C26" s="11">
        <f>C14</f>
        <v>38.71</v>
      </c>
      <c r="D26" s="11" t="s">
        <v>14</v>
      </c>
      <c r="E26" s="21" t="s">
        <v>20</v>
      </c>
    </row>
    <row r="27" spans="2:5" ht="12.75">
      <c r="B27" s="22"/>
      <c r="C27" s="54">
        <v>7840</v>
      </c>
      <c r="D27" s="11" t="s">
        <v>15</v>
      </c>
      <c r="E27" s="21" t="s">
        <v>19</v>
      </c>
    </row>
    <row r="28" ht="12.75"/>
    <row r="29" spans="3:5" ht="13.5" thickBot="1">
      <c r="C29" s="29">
        <f>(C23*C25*C26)+(C23*C27)</f>
        <v>17381.15066826923</v>
      </c>
      <c r="E29" s="21" t="s">
        <v>24</v>
      </c>
    </row>
    <row r="30" ht="13.5" thickTop="1">
      <c r="C30" s="37"/>
    </row>
    <row r="31" spans="3:6" ht="12.75">
      <c r="C31" s="30">
        <f>C29+C17</f>
        <v>146792.01190384617</v>
      </c>
      <c r="E31" s="26" t="s">
        <v>18</v>
      </c>
      <c r="F31" s="26"/>
    </row>
    <row r="32" spans="1:6" ht="12.75">
      <c r="A32" s="21" t="s">
        <v>32</v>
      </c>
      <c r="C32" s="30">
        <v>-40533</v>
      </c>
      <c r="E32" s="26"/>
      <c r="F32" s="26"/>
    </row>
    <row r="33" spans="1:6" ht="13.5" thickBot="1">
      <c r="A33" s="21" t="s">
        <v>33</v>
      </c>
      <c r="C33" s="55">
        <f>SUM(C31:C32)</f>
        <v>106259.01190384617</v>
      </c>
      <c r="E33" s="26"/>
      <c r="F33" s="26"/>
    </row>
    <row r="34" ht="12.75">
      <c r="C34" s="47" t="s">
        <v>30</v>
      </c>
    </row>
    <row r="37" spans="1:8" ht="12.75">
      <c r="A37" s="17" t="s">
        <v>0</v>
      </c>
      <c r="B37" s="18"/>
      <c r="C37" s="18"/>
      <c r="D37" s="18"/>
      <c r="E37" s="19"/>
      <c r="F37" s="19"/>
      <c r="G37" s="19"/>
      <c r="H37" s="20"/>
    </row>
    <row r="38" spans="1:8" s="16" customFormat="1" ht="35.25" customHeight="1">
      <c r="A38" s="59" t="s">
        <v>34</v>
      </c>
      <c r="B38" s="59"/>
      <c r="C38" s="59"/>
      <c r="D38" s="59"/>
      <c r="E38" s="59"/>
      <c r="F38" s="59"/>
      <c r="G38" s="59"/>
      <c r="H38" s="59"/>
    </row>
    <row r="39" spans="1:8" s="16" customFormat="1" ht="22.5" customHeight="1">
      <c r="A39" s="59" t="s">
        <v>35</v>
      </c>
      <c r="B39" s="59"/>
      <c r="C39" s="59"/>
      <c r="D39" s="59"/>
      <c r="E39" s="59"/>
      <c r="F39" s="59"/>
      <c r="G39" s="59"/>
      <c r="H39" s="59"/>
    </row>
    <row r="40" spans="2:8" s="16" customFormat="1" ht="12.75">
      <c r="B40" s="13"/>
      <c r="C40" s="13"/>
      <c r="D40" s="13"/>
      <c r="E40" s="14"/>
      <c r="F40" s="14"/>
      <c r="G40" s="14"/>
      <c r="H40" s="15"/>
    </row>
    <row r="41" spans="1:8" s="16" customFormat="1" ht="12.75">
      <c r="A41" s="12"/>
      <c r="B41" s="13"/>
      <c r="C41" s="13"/>
      <c r="D41" s="13"/>
      <c r="E41" s="14"/>
      <c r="F41" s="14"/>
      <c r="G41" s="14"/>
      <c r="H41" s="15"/>
    </row>
  </sheetData>
  <sheetProtection/>
  <mergeCells count="7">
    <mergeCell ref="A39:H39"/>
    <mergeCell ref="J5:K6"/>
    <mergeCell ref="A1:H1"/>
    <mergeCell ref="A2:H2"/>
    <mergeCell ref="A3:H3"/>
    <mergeCell ref="A4:G4"/>
    <mergeCell ref="A38:H38"/>
  </mergeCells>
  <printOptions/>
  <pageMargins left="0.7" right="0.7" top="0.75" bottom="0.75" header="0.3" footer="0.3"/>
  <pageSetup fitToHeight="1" fitToWidth="1" horizontalDpi="600" verticalDpi="600" orientation="portrait" r:id="rId3"/>
  <headerFooter>
    <oddHeader>&amp;RAdjustment No. _______
Workpaper Ref. &amp;U&amp;A</oddHeader>
    <oddFooter>&amp;RPrep by: ____________     
          Date:&amp;U  &amp;D &amp;U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J35" sqref="J35"/>
    </sheetView>
  </sheetViews>
  <sheetFormatPr defaultColWidth="9.140625" defaultRowHeight="12.75"/>
  <cols>
    <col min="3" max="3" width="19.28125" style="0" customWidth="1"/>
  </cols>
  <sheetData>
    <row r="2" spans="2:6" ht="12.75">
      <c r="B2" s="62"/>
      <c r="C2" s="62" t="s">
        <v>38</v>
      </c>
      <c r="D2" s="62" t="s">
        <v>39</v>
      </c>
      <c r="E2" s="62" t="s">
        <v>40</v>
      </c>
      <c r="F2" s="62"/>
    </row>
    <row r="3" spans="2:5" ht="12.75">
      <c r="B3" t="s">
        <v>41</v>
      </c>
      <c r="C3" s="63">
        <v>2101</v>
      </c>
      <c r="D3" s="63">
        <v>9888</v>
      </c>
      <c r="E3" s="63">
        <v>11989</v>
      </c>
    </row>
    <row r="4" spans="3:5" ht="12.75">
      <c r="C4" s="63"/>
      <c r="D4" s="63"/>
      <c r="E4" s="63"/>
    </row>
    <row r="5" spans="2:5" ht="12.75">
      <c r="B5" t="s">
        <v>42</v>
      </c>
      <c r="C5" s="63">
        <v>202</v>
      </c>
      <c r="D5" s="63">
        <v>18765</v>
      </c>
      <c r="E5" s="63">
        <v>18967</v>
      </c>
    </row>
    <row r="6" spans="3:5" ht="12.75">
      <c r="C6" s="63"/>
      <c r="D6" s="63"/>
      <c r="E6" s="63"/>
    </row>
    <row r="7" spans="2:5" ht="13.5" thickBot="1">
      <c r="B7" t="s">
        <v>40</v>
      </c>
      <c r="C7" s="64">
        <v>2303</v>
      </c>
      <c r="D7" s="64">
        <v>28653</v>
      </c>
      <c r="E7" s="64">
        <v>30956</v>
      </c>
    </row>
    <row r="12" ht="12.75">
      <c r="B1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Andrews, Liz</cp:lastModifiedBy>
  <cp:lastPrinted>2019-02-27T23:36:58Z</cp:lastPrinted>
  <dcterms:created xsi:type="dcterms:W3CDTF">2000-10-10T17:26:32Z</dcterms:created>
  <dcterms:modified xsi:type="dcterms:W3CDTF">2020-04-20T22:43:15Z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