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12" yWindow="-12" windowWidth="14520" windowHeight="14148" tabRatio="897" firstSheet="1" activeTab="1"/>
  </bookViews>
  <sheets>
    <sheet name="_com.sap.ip.bi.xl.hiddensheet" sheetId="64" state="veryHidden" r:id="rId1"/>
    <sheet name="Lead E" sheetId="1" r:id="rId2"/>
    <sheet name="CBR_Electric" sheetId="62" r:id="rId3"/>
    <sheet name="BW-410-411 Electric" sheetId="63" r:id="rId4"/>
  </sheets>
  <externalReferences>
    <externalReference r:id="rId5"/>
    <externalReference r:id="rId6"/>
  </externalReferences>
  <definedNames>
    <definedName name="__123Graph_ECURRENT" hidden="1">[1]ConsolidatingPL!#REF!</definedName>
    <definedName name="_xlnm._FilterDatabase" localSheetId="2" hidden="1">CBR_Electric!$A$8:$I$62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C81" i="62" l="1"/>
  <c r="C80" i="62"/>
  <c r="C84" i="62"/>
  <c r="C83" i="62"/>
  <c r="C82" i="62"/>
  <c r="C78" i="62"/>
  <c r="F60" i="62"/>
  <c r="F63" i="62"/>
  <c r="E63" i="62"/>
  <c r="E57" i="62"/>
  <c r="F57" i="62" s="1"/>
  <c r="F56" i="62"/>
  <c r="E56" i="62"/>
  <c r="E55" i="62"/>
  <c r="F55" i="62" s="1"/>
  <c r="E54" i="62"/>
  <c r="F54" i="62" s="1"/>
  <c r="E53" i="62"/>
  <c r="F53" i="62" s="1"/>
  <c r="E52" i="62"/>
  <c r="F52" i="62" s="1"/>
  <c r="E51" i="62"/>
  <c r="F51" i="62" s="1"/>
  <c r="C5" i="62" l="1"/>
  <c r="C23" i="1"/>
  <c r="C4" i="62"/>
  <c r="C25" i="1" l="1"/>
  <c r="C24" i="1"/>
  <c r="E99" i="62" l="1"/>
  <c r="D96" i="62"/>
  <c r="D98" i="62" s="1"/>
  <c r="D100" i="62" s="1"/>
  <c r="C96" i="62"/>
  <c r="C98" i="62" s="1"/>
  <c r="C100" i="62" s="1"/>
  <c r="E95" i="62"/>
  <c r="E94" i="62"/>
  <c r="E93" i="62"/>
  <c r="E92" i="62"/>
  <c r="E71" i="62"/>
  <c r="C85" i="62" s="1"/>
  <c r="E65" i="62"/>
  <c r="E64" i="62"/>
  <c r="F64" i="62" s="1"/>
  <c r="E62" i="62"/>
  <c r="F62" i="62" s="1"/>
  <c r="E61" i="62"/>
  <c r="F61" i="62" s="1"/>
  <c r="E60" i="62"/>
  <c r="E59" i="62"/>
  <c r="F59" i="62" s="1"/>
  <c r="C79" i="62" s="1"/>
  <c r="E58" i="62"/>
  <c r="F58" i="62" s="1"/>
  <c r="E50" i="62"/>
  <c r="F50" i="62" s="1"/>
  <c r="E49" i="62"/>
  <c r="F49" i="62" s="1"/>
  <c r="E48" i="62"/>
  <c r="F48" i="62" s="1"/>
  <c r="E47" i="62"/>
  <c r="F47" i="62" s="1"/>
  <c r="E46" i="62"/>
  <c r="F46" i="62" s="1"/>
  <c r="E45" i="62"/>
  <c r="F45" i="62" s="1"/>
  <c r="E44" i="62"/>
  <c r="F44" i="62" s="1"/>
  <c r="E43" i="62"/>
  <c r="F43" i="62" s="1"/>
  <c r="E42" i="62"/>
  <c r="F42" i="62" s="1"/>
  <c r="E41" i="62"/>
  <c r="F41" i="62" s="1"/>
  <c r="E40" i="62"/>
  <c r="F40" i="62" s="1"/>
  <c r="E39" i="62"/>
  <c r="F39" i="62" s="1"/>
  <c r="E38" i="62"/>
  <c r="F38" i="62" s="1"/>
  <c r="E37" i="62"/>
  <c r="F37" i="62" s="1"/>
  <c r="E36" i="62"/>
  <c r="F36" i="62" s="1"/>
  <c r="E35" i="62"/>
  <c r="F35" i="62" s="1"/>
  <c r="E34" i="62"/>
  <c r="F34" i="62" s="1"/>
  <c r="E33" i="62"/>
  <c r="F33" i="62" s="1"/>
  <c r="E32" i="62"/>
  <c r="F32" i="62" s="1"/>
  <c r="E31" i="62"/>
  <c r="F31" i="62" s="1"/>
  <c r="E30" i="62"/>
  <c r="F30" i="62" s="1"/>
  <c r="E29" i="62"/>
  <c r="F29" i="62" s="1"/>
  <c r="E28" i="62"/>
  <c r="F28" i="62" s="1"/>
  <c r="E27" i="62"/>
  <c r="F27" i="62" s="1"/>
  <c r="E26" i="62"/>
  <c r="F26" i="62"/>
  <c r="E25" i="62"/>
  <c r="F25" i="62" s="1"/>
  <c r="E24" i="62"/>
  <c r="F24" i="62" s="1"/>
  <c r="E23" i="62"/>
  <c r="F23" i="62" s="1"/>
  <c r="E22" i="62"/>
  <c r="F22" i="62" s="1"/>
  <c r="E21" i="62"/>
  <c r="F21" i="62" s="1"/>
  <c r="E20" i="62"/>
  <c r="F20" i="62" s="1"/>
  <c r="E19" i="62"/>
  <c r="F19" i="62" s="1"/>
  <c r="E18" i="62"/>
  <c r="F18" i="62" s="1"/>
  <c r="E17" i="62"/>
  <c r="F17" i="62" s="1"/>
  <c r="E16" i="62"/>
  <c r="F16" i="62" s="1"/>
  <c r="E15" i="62"/>
  <c r="F15" i="62" s="1"/>
  <c r="E14" i="62"/>
  <c r="F14" i="62" s="1"/>
  <c r="E13" i="62"/>
  <c r="F13" i="62" s="1"/>
  <c r="E12" i="62"/>
  <c r="F12" i="62" s="1"/>
  <c r="E11" i="62"/>
  <c r="F11" i="62" s="1"/>
  <c r="E10" i="62"/>
  <c r="F10" i="62" s="1"/>
  <c r="F9" i="62"/>
  <c r="E9" i="62"/>
  <c r="E96" i="62" l="1"/>
  <c r="E98" i="62" s="1"/>
  <c r="E100" i="62" s="1"/>
  <c r="C67" i="62"/>
  <c r="E67" i="62"/>
  <c r="F65" i="62"/>
  <c r="D67" i="62"/>
  <c r="D70" i="62" s="1"/>
  <c r="D72" i="62" s="1"/>
  <c r="C17" i="1" s="1"/>
  <c r="F67" i="62" l="1"/>
  <c r="C6" i="62" l="1"/>
  <c r="C75" i="62" l="1"/>
  <c r="D80" i="62" s="1"/>
  <c r="C68" i="62"/>
  <c r="D81" i="62" l="1"/>
  <c r="D78" i="62"/>
  <c r="D84" i="62"/>
  <c r="C77" i="62"/>
  <c r="D83" i="62"/>
  <c r="D79" i="62"/>
  <c r="D85" i="62"/>
  <c r="D82" i="62"/>
  <c r="C70" i="62"/>
  <c r="C12" i="1"/>
  <c r="E70" i="62" l="1"/>
  <c r="E72" i="62" s="1"/>
  <c r="C72" i="62"/>
  <c r="C14" i="1" s="1"/>
  <c r="C86" i="62"/>
  <c r="D77" i="62"/>
  <c r="C30" i="1"/>
  <c r="C87" i="62" l="1"/>
  <c r="D86" i="6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comments1.xml><?xml version="1.0" encoding="utf-8"?>
<comments xmlns="http://schemas.openxmlformats.org/spreadsheetml/2006/main">
  <authors>
    <author>Jonathan Kim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<sst xmlns="http://schemas.openxmlformats.org/spreadsheetml/2006/main" count="240" uniqueCount="196">
  <si>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</si>
  <si>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</si>
  <si>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</si>
  <si>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</si>
  <si>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</si>
  <si>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</si>
  <si>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</si>
  <si>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</si>
  <si>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</si>
  <si>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</si>
  <si>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</si>
  <si>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</si>
  <si>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</si>
  <si>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</si>
  <si>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</si>
  <si>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</si>
  <si>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</si>
  <si>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</si>
  <si>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</si>
  <si>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</si>
  <si>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</si>
  <si>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</si>
  <si>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</si>
  <si>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</si>
  <si>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</si>
  <si>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</si>
  <si>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</si>
  <si>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</si>
  <si>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</si>
  <si>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</si>
  <si>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</si>
  <si>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</si>
  <si>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</si>
  <si>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</si>
  <si>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</si>
  <si>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</si>
  <si>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</si>
  <si>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</si>
  <si>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</si>
  <si>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</si>
  <si>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</si>
  <si>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</si>
  <si>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</si>
  <si>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</si>
  <si>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Deferred Compensation-common</t>
  </si>
  <si>
    <t>Horizon Payment</t>
  </si>
  <si>
    <t>Vacation Pay-common</t>
  </si>
  <si>
    <t>Summit Landlord Incentive-common</t>
  </si>
  <si>
    <t xml:space="preserve">Snoqualmie Deferrals </t>
  </si>
  <si>
    <t>DEFERRED FIT - OTHER</t>
  </si>
  <si>
    <t>Total Current and Deferred Taxes</t>
  </si>
  <si>
    <t xml:space="preserve">Baker Upgrade Deferrals  </t>
  </si>
  <si>
    <t>SAP Taxes</t>
  </si>
  <si>
    <t>Tax Return Key</t>
  </si>
  <si>
    <t>F-10</t>
  </si>
  <si>
    <t>F-29</t>
  </si>
  <si>
    <t>N-03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</si>
  <si>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</si>
  <si>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</si>
  <si>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</si>
  <si>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</si>
  <si>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</si>
  <si>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</si>
  <si>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</si>
  <si>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</si>
  <si>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</si>
  <si>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</si>
  <si>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</si>
  <si>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</si>
  <si>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</si>
  <si>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</si>
  <si>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</si>
  <si>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</si>
  <si>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</si>
  <si>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</si>
  <si>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</si>
  <si>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</si>
  <si>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</si>
  <si>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</si>
  <si>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N-40</t>
  </si>
  <si>
    <t>N-49</t>
  </si>
  <si>
    <t>N-72</t>
  </si>
  <si>
    <t>N-73</t>
  </si>
  <si>
    <t>PT</t>
  </si>
  <si>
    <t>Storm Damage 2015</t>
  </si>
  <si>
    <t>PAGE 8.04</t>
  </si>
  <si>
    <t>Storm Damage 2016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</si>
  <si>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</si>
  <si>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</si>
  <si>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</si>
  <si>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</si>
  <si>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</si>
  <si>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</si>
  <si>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</si>
  <si>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</si>
  <si>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</si>
  <si>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</si>
  <si>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</si>
  <si>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</si>
  <si>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</si>
  <si>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</si>
  <si>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</si>
  <si>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</si>
  <si>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</si>
  <si>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</si>
  <si>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</si>
  <si>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</si>
  <si>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APB 11 DefTax Effected</t>
  </si>
  <si>
    <t>Variance from 21%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</si>
  <si>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</si>
  <si>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</si>
  <si>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</si>
  <si>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</si>
  <si>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</si>
  <si>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</si>
  <si>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</si>
  <si>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</si>
  <si>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</si>
  <si>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</si>
  <si>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</si>
  <si>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DEFERRED FIT - DEBIT / (CREDIT)</t>
  </si>
  <si>
    <t>&lt;== check</t>
  </si>
  <si>
    <t>F-07</t>
  </si>
  <si>
    <t>WUTC AFUDC Amort</t>
  </si>
  <si>
    <t>Fed Taxable Income</t>
  </si>
  <si>
    <t>Fed Rate</t>
  </si>
  <si>
    <t>Tax Current State Tax net of fed benefit</t>
  </si>
  <si>
    <t>Total Income tax</t>
  </si>
  <si>
    <t>State Tax Benefit</t>
  </si>
  <si>
    <t/>
  </si>
  <si>
    <t>Fiscal year/period</t>
  </si>
  <si>
    <t>K1/001/2019</t>
  </si>
  <si>
    <t>K1/002/2019</t>
  </si>
  <si>
    <t>K1/003/2019</t>
  </si>
  <si>
    <t>K1/004/2019</t>
  </si>
  <si>
    <t>K1/005/2019</t>
  </si>
  <si>
    <t>K1/006/2019</t>
  </si>
  <si>
    <t>K1/007/2019</t>
  </si>
  <si>
    <t>K1/008/2019</t>
  </si>
  <si>
    <t>K1/009/2019</t>
  </si>
  <si>
    <t>K1/010/2019</t>
  </si>
  <si>
    <t>K1/011/2019</t>
  </si>
  <si>
    <t>K1/012/2019</t>
  </si>
  <si>
    <t>Overall Result</t>
  </si>
  <si>
    <t>FERC Amount</t>
  </si>
  <si>
    <t>Reg Account</t>
  </si>
  <si>
    <t>CO Order</t>
  </si>
  <si>
    <t>$</t>
  </si>
  <si>
    <t>Prov Def Taxes-Utl</t>
  </si>
  <si>
    <t>PSE/9410100</t>
  </si>
  <si>
    <t>41010001</t>
  </si>
  <si>
    <t>Deferred FIT - Electric - Operating Def</t>
  </si>
  <si>
    <t>Prov Def Tx-Cr Util</t>
  </si>
  <si>
    <t>PSE/9411100</t>
  </si>
  <si>
    <t>41110001</t>
  </si>
  <si>
    <t>Prov for Def FIT - Electric - Credit  O</t>
  </si>
  <si>
    <t>January 2019 - December 2019</t>
  </si>
  <si>
    <t>FOR THE TWELVE MONTHS ENDED DECEMBER 31, 2019</t>
  </si>
  <si>
    <t>Lease Incentive</t>
  </si>
  <si>
    <t xml:space="preserve">Injuries and Damages </t>
  </si>
  <si>
    <t>Health Insurance - IBNR</t>
  </si>
  <si>
    <t>Conservation</t>
  </si>
  <si>
    <t>N-88</t>
  </si>
  <si>
    <t>Colstrip 1&amp;2 ARO/ARC</t>
  </si>
  <si>
    <t>N-82</t>
  </si>
  <si>
    <t>N-90</t>
  </si>
  <si>
    <t>N-92</t>
  </si>
  <si>
    <t>N-89</t>
  </si>
  <si>
    <t>N-33</t>
  </si>
  <si>
    <t>N-91</t>
  </si>
  <si>
    <t xml:space="preserve">Unearned Revenue </t>
  </si>
  <si>
    <t>N-67</t>
  </si>
  <si>
    <t xml:space="preserve">   N-95 </t>
  </si>
  <si>
    <t>Electric Vehicle</t>
  </si>
  <si>
    <t xml:space="preserve">   N-97 </t>
  </si>
  <si>
    <t>AMI Depreciation Deferral</t>
  </si>
  <si>
    <t xml:space="preserve">   N-100 </t>
  </si>
  <si>
    <t>Microsoft</t>
  </si>
  <si>
    <t xml:space="preserve">   N-101 </t>
  </si>
  <si>
    <t>GTZ Depreciation Deferral E Pre 06/30/19</t>
  </si>
  <si>
    <t xml:space="preserve">   N-102 </t>
  </si>
  <si>
    <t xml:space="preserve">GTZ Carrying Charge Deferral E Pre 06/30/19 </t>
  </si>
  <si>
    <t xml:space="preserve">   N-103 </t>
  </si>
  <si>
    <t>AMI Depreciation Deferral Post 07/2019</t>
  </si>
  <si>
    <t xml:space="preserve">   N-104 </t>
  </si>
  <si>
    <t>Green Direct Liquidated Damages</t>
  </si>
  <si>
    <t xml:space="preserve">   N-105 </t>
  </si>
  <si>
    <t>Colstrip 1&amp;2 Retirement</t>
  </si>
  <si>
    <t xml:space="preserve">   N-106 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</si>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</sst>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  <numFmt numFmtId="184" formatCode="#,##0.00;\-#,##0.00;#,##0.00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1419">
    <xf numFmtId="169" fontId="0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8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51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51" fillId="12" borderId="0" applyNumberFormat="0" applyBorder="0" applyAlignment="0" applyProtection="0"/>
    <xf numFmtId="171" fontId="20" fillId="0" borderId="0" applyFill="0" applyBorder="0" applyAlignment="0"/>
    <xf numFmtId="41" fontId="15" fillId="13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172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7" fillId="0" borderId="0"/>
    <xf numFmtId="0" fontId="23" fillId="0" borderId="0"/>
    <xf numFmtId="0" fontId="17" fillId="0" borderId="0"/>
    <xf numFmtId="0" fontId="23" fillId="0" borderId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169" fontId="15" fillId="0" borderId="0"/>
    <xf numFmtId="2" fontId="27" fillId="0" borderId="0" applyFont="0" applyFill="0" applyBorder="0" applyAlignment="0" applyProtection="0"/>
    <xf numFmtId="0" fontId="17" fillId="0" borderId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38" fontId="12" fillId="0" borderId="0"/>
    <xf numFmtId="40" fontId="12" fillId="0" borderId="0"/>
    <xf numFmtId="10" fontId="11" fillId="17" borderId="3" applyNumberFormat="0" applyBorder="0" applyAlignment="0" applyProtection="0"/>
    <xf numFmtId="41" fontId="29" fillId="18" borderId="4">
      <alignment horizontal="left"/>
      <protection locked="0"/>
    </xf>
    <xf numFmtId="10" fontId="29" fillId="18" borderId="4">
      <alignment horizontal="right"/>
      <protection locked="0"/>
    </xf>
    <xf numFmtId="0" fontId="11" fillId="13" borderId="0"/>
    <xf numFmtId="3" fontId="30" fillId="0" borderId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1" fillId="0" borderId="0"/>
    <xf numFmtId="167" fontId="7" fillId="0" borderId="0"/>
    <xf numFmtId="0" fontId="41" fillId="0" borderId="0"/>
    <xf numFmtId="0" fontId="41" fillId="0" borderId="0"/>
    <xf numFmtId="0" fontId="44" fillId="0" borderId="0"/>
    <xf numFmtId="0" fontId="15" fillId="0" borderId="0"/>
    <xf numFmtId="0" fontId="53" fillId="0" borderId="0">
      <alignment wrapText="1"/>
    </xf>
    <xf numFmtId="0" fontId="44" fillId="0" borderId="0"/>
    <xf numFmtId="0" fontId="44" fillId="0" borderId="0"/>
    <xf numFmtId="0" fontId="55" fillId="0" borderId="0"/>
    <xf numFmtId="39" fontId="11" fillId="0" borderId="0" applyFill="0" applyBorder="0" applyAlignment="0" applyProtection="0"/>
    <xf numFmtId="0" fontId="56" fillId="0" borderId="0"/>
    <xf numFmtId="0" fontId="32" fillId="0" borderId="0"/>
    <xf numFmtId="0" fontId="15" fillId="0" borderId="0"/>
    <xf numFmtId="0" fontId="32" fillId="0" borderId="0"/>
    <xf numFmtId="0" fontId="56" fillId="0" borderId="0"/>
    <xf numFmtId="0" fontId="32" fillId="0" borderId="0"/>
    <xf numFmtId="0" fontId="56" fillId="0" borderId="0"/>
    <xf numFmtId="0" fontId="21" fillId="0" borderId="0"/>
    <xf numFmtId="0" fontId="56" fillId="0" borderId="0"/>
    <xf numFmtId="174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17" fillId="0" borderId="0"/>
    <xf numFmtId="0" fontId="17" fillId="0" borderId="0"/>
    <xf numFmtId="0" fontId="23" fillId="0" borderId="0"/>
    <xf numFmtId="10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35" fillId="0" borderId="9">
      <alignment horizontal="center"/>
    </xf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5" fontId="15" fillId="17" borderId="0"/>
    <xf numFmtId="165" fontId="12" fillId="0" borderId="0" applyBorder="0" applyAlignment="0"/>
    <xf numFmtId="42" fontId="15" fillId="17" borderId="12">
      <alignment horizontal="left"/>
    </xf>
    <xf numFmtId="175" fontId="16" fillId="17" borderId="12">
      <alignment horizontal="left"/>
    </xf>
    <xf numFmtId="14" fontId="33" fillId="0" borderId="0" applyNumberFormat="0" applyFill="0" applyBorder="0" applyAlignment="0" applyProtection="0">
      <alignment horizontal="left"/>
    </xf>
    <xf numFmtId="176" fontId="15" fillId="0" borderId="0" applyFont="0" applyFill="0" applyAlignment="0">
      <alignment horizontal="right"/>
    </xf>
    <xf numFmtId="4" fontId="34" fillId="18" borderId="8" applyNumberFormat="0" applyProtection="0">
      <alignment vertical="center"/>
    </xf>
    <xf numFmtId="4" fontId="45" fillId="18" borderId="8" applyNumberFormat="0" applyProtection="0">
      <alignment vertical="center"/>
    </xf>
    <xf numFmtId="4" fontId="34" fillId="18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30" borderId="8" applyNumberFormat="0" applyProtection="0">
      <alignment horizontal="right" vertical="center"/>
    </xf>
    <xf numFmtId="4" fontId="34" fillId="31" borderId="8" applyNumberFormat="0" applyProtection="0">
      <alignment horizontal="right" vertical="center"/>
    </xf>
    <xf numFmtId="4" fontId="46" fillId="32" borderId="8" applyNumberFormat="0" applyProtection="0">
      <alignment horizontal="left" vertical="center" indent="1"/>
    </xf>
    <xf numFmtId="4" fontId="34" fillId="33" borderId="13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37" borderId="3" applyNumberFormat="0">
      <protection locked="0"/>
    </xf>
    <xf numFmtId="4" fontId="34" fillId="38" borderId="8" applyNumberFormat="0" applyProtection="0">
      <alignment vertical="center"/>
    </xf>
    <xf numFmtId="4" fontId="45" fillId="38" borderId="8" applyNumberFormat="0" applyProtection="0">
      <alignment vertical="center"/>
    </xf>
    <xf numFmtId="4" fontId="34" fillId="38" borderId="8" applyNumberFormat="0" applyProtection="0">
      <alignment horizontal="left" vertical="center" indent="1"/>
    </xf>
    <xf numFmtId="4" fontId="34" fillId="38" borderId="8" applyNumberFormat="0" applyProtection="0">
      <alignment horizontal="left" vertical="center" indent="1"/>
    </xf>
    <xf numFmtId="4" fontId="34" fillId="33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9" fillId="0" borderId="0"/>
    <xf numFmtId="4" fontId="50" fillId="33" borderId="8" applyNumberFormat="0" applyProtection="0">
      <alignment horizontal="right" vertical="center"/>
    </xf>
    <xf numFmtId="39" fontId="15" fillId="39" borderId="0"/>
    <xf numFmtId="0" fontId="54" fillId="0" borderId="0" applyNumberFormat="0" applyFill="0" applyBorder="0" applyAlignment="0" applyProtection="0"/>
    <xf numFmtId="38" fontId="11" fillId="0" borderId="14"/>
    <xf numFmtId="38" fontId="12" fillId="0" borderId="12"/>
    <xf numFmtId="39" fontId="33" fillId="40" borderId="0"/>
    <xf numFmtId="169" fontId="15" fillId="0" borderId="0">
      <alignment horizontal="left" wrapText="1"/>
    </xf>
    <xf numFmtId="170" fontId="15" fillId="0" borderId="0">
      <alignment horizontal="left" wrapText="1"/>
    </xf>
    <xf numFmtId="40" fontId="38" fillId="0" borderId="0" applyBorder="0">
      <alignment horizontal="right"/>
    </xf>
    <xf numFmtId="41" fontId="14" fillId="17" borderId="0">
      <alignment horizontal="left"/>
    </xf>
    <xf numFmtId="177" fontId="39" fillId="17" borderId="0">
      <alignment horizontal="left" vertical="center"/>
    </xf>
    <xf numFmtId="0" fontId="13" fillId="17" borderId="0">
      <alignment horizontal="left" wrapText="1"/>
    </xf>
    <xf numFmtId="0" fontId="40" fillId="0" borderId="0">
      <alignment horizontal="left" vertical="center"/>
    </xf>
    <xf numFmtId="0" fontId="23" fillId="0" borderId="15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9" fontId="7" fillId="0" borderId="0" applyFont="0" applyFill="0" applyBorder="0" applyAlignment="0" applyProtection="0"/>
    <xf numFmtId="169" fontId="7" fillId="0" borderId="0">
      <alignment horizontal="left" wrapText="1"/>
    </xf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41" fontId="7" fillId="13" borderId="0"/>
    <xf numFmtId="41" fontId="7" fillId="13" borderId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7" fillId="0" borderId="0"/>
    <xf numFmtId="169" fontId="7" fillId="0" borderId="0"/>
    <xf numFmtId="0" fontId="11" fillId="13" borderId="0"/>
    <xf numFmtId="39" fontId="11" fillId="0" borderId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39" fontId="11" fillId="0" borderId="0" applyFill="0" applyBorder="0" applyAlignment="0" applyProtection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7" fillId="0" borderId="0">
      <alignment horizontal="left" wrapText="1"/>
    </xf>
    <xf numFmtId="174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20" borderId="4"/>
    <xf numFmtId="41" fontId="7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42" fontId="7" fillId="17" borderId="0"/>
    <xf numFmtId="42" fontId="7" fillId="17" borderId="0"/>
    <xf numFmtId="42" fontId="7" fillId="17" borderId="10">
      <alignment vertical="center"/>
    </xf>
    <xf numFmtId="42" fontId="7" fillId="17" borderId="10">
      <alignment vertical="center"/>
    </xf>
    <xf numFmtId="0" fontId="13" fillId="17" borderId="11" applyNumberFormat="0">
      <alignment horizontal="center" vertical="center" wrapText="1"/>
    </xf>
    <xf numFmtId="10" fontId="7" fillId="17" borderId="0"/>
    <xf numFmtId="10" fontId="7" fillId="17" borderId="0"/>
    <xf numFmtId="175" fontId="7" fillId="17" borderId="0"/>
    <xf numFmtId="175" fontId="7" fillId="17" borderId="0"/>
    <xf numFmtId="165" fontId="12" fillId="0" borderId="0" applyBorder="0" applyAlignment="0"/>
    <xf numFmtId="42" fontId="7" fillId="17" borderId="12">
      <alignment horizontal="left"/>
    </xf>
    <xf numFmtId="42" fontId="7" fillId="17" borderId="12">
      <alignment horizontal="lef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4" fontId="34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39" fontId="7" fillId="39" borderId="0"/>
    <xf numFmtId="39" fontId="7" fillId="39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3" fillId="17" borderId="0">
      <alignment horizontal="left" wrapText="1"/>
    </xf>
    <xf numFmtId="0" fontId="58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8" fontId="76" fillId="0" borderId="0">
      <alignment horizontal="left"/>
    </xf>
    <xf numFmtId="179" fontId="77" fillId="0" borderId="0">
      <alignment horizontal="left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180" fontId="78" fillId="0" borderId="0" applyNumberFormat="0" applyFill="0" applyBorder="0" applyProtection="0">
      <alignment horizontal="right"/>
    </xf>
    <xf numFmtId="14" fontId="13" fillId="82" borderId="9">
      <alignment horizontal="center" vertical="center" wrapText="1"/>
    </xf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181" fontId="7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18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6" fillId="83" borderId="26" applyNumberFormat="0" applyProtection="0">
      <alignment vertical="center"/>
    </xf>
    <xf numFmtId="4" fontId="80" fillId="18" borderId="26" applyNumberFormat="0" applyProtection="0">
      <alignment vertical="center"/>
    </xf>
    <xf numFmtId="4" fontId="46" fillId="18" borderId="26" applyNumberFormat="0" applyProtection="0">
      <alignment horizontal="left" vertical="center" indent="1"/>
    </xf>
    <xf numFmtId="0" fontId="46" fillId="18" borderId="26" applyNumberFormat="0" applyProtection="0">
      <alignment horizontal="left" vertical="top" indent="1"/>
    </xf>
    <xf numFmtId="4" fontId="34" fillId="73" borderId="26" applyNumberFormat="0" applyProtection="0">
      <alignment horizontal="right" vertical="center"/>
    </xf>
    <xf numFmtId="4" fontId="34" fillId="79" borderId="26" applyNumberFormat="0" applyProtection="0">
      <alignment horizontal="right" vertical="center"/>
    </xf>
    <xf numFmtId="4" fontId="34" fillId="84" borderId="26" applyNumberFormat="0" applyProtection="0">
      <alignment horizontal="right" vertical="center"/>
    </xf>
    <xf numFmtId="4" fontId="34" fillId="81" borderId="26" applyNumberFormat="0" applyProtection="0">
      <alignment horizontal="right" vertical="center"/>
    </xf>
    <xf numFmtId="4" fontId="34" fillId="85" borderId="26" applyNumberFormat="0" applyProtection="0">
      <alignment horizontal="right" vertical="center"/>
    </xf>
    <xf numFmtId="4" fontId="34" fillId="86" borderId="26" applyNumberFormat="0" applyProtection="0">
      <alignment horizontal="right" vertical="center"/>
    </xf>
    <xf numFmtId="4" fontId="34" fillId="87" borderId="26" applyNumberFormat="0" applyProtection="0">
      <alignment horizontal="right" vertical="center"/>
    </xf>
    <xf numFmtId="4" fontId="34" fillId="88" borderId="26" applyNumberFormat="0" applyProtection="0">
      <alignment horizontal="right" vertical="center"/>
    </xf>
    <xf numFmtId="4" fontId="34" fillId="80" borderId="26" applyNumberFormat="0" applyProtection="0">
      <alignment horizontal="right" vertical="center"/>
    </xf>
    <xf numFmtId="4" fontId="46" fillId="89" borderId="27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38" borderId="26" applyNumberFormat="0" applyProtection="0">
      <alignment vertical="center"/>
    </xf>
    <xf numFmtId="4" fontId="45" fillId="38" borderId="26" applyNumberFormat="0" applyProtection="0">
      <alignment vertical="center"/>
    </xf>
    <xf numFmtId="4" fontId="34" fillId="38" borderId="26" applyNumberFormat="0" applyProtection="0">
      <alignment horizontal="left" vertical="center" indent="1"/>
    </xf>
    <xf numFmtId="0" fontId="34" fillId="38" borderId="26" applyNumberFormat="0" applyProtection="0">
      <alignment horizontal="left" vertical="top" indent="1"/>
    </xf>
    <xf numFmtId="4" fontId="34" fillId="90" borderId="26" applyNumberFormat="0" applyProtection="0">
      <alignment horizontal="right" vertical="center"/>
    </xf>
    <xf numFmtId="4" fontId="45" fillId="90" borderId="26" applyNumberFormat="0" applyProtection="0">
      <alignment horizontal="right" vertical="center"/>
    </xf>
    <xf numFmtId="4" fontId="81" fillId="91" borderId="0" applyNumberFormat="0" applyProtection="0">
      <alignment horizontal="left" vertical="center" indent="1"/>
    </xf>
    <xf numFmtId="4" fontId="50" fillId="90" borderId="26" applyNumberFormat="0" applyProtection="0">
      <alignment horizontal="right" vertical="center"/>
    </xf>
    <xf numFmtId="0" fontId="82" fillId="0" borderId="0"/>
    <xf numFmtId="0" fontId="7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4" fillId="0" borderId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0" borderId="0"/>
    <xf numFmtId="0" fontId="4" fillId="47" borderId="24" applyNumberFormat="0" applyFont="0" applyAlignment="0" applyProtection="0"/>
    <xf numFmtId="4" fontId="80" fillId="83" borderId="26" applyNumberFormat="0" applyProtection="0">
      <alignment vertical="center"/>
    </xf>
    <xf numFmtId="4" fontId="46" fillId="83" borderId="26" applyNumberFormat="0" applyProtection="0">
      <alignment horizontal="left" vertical="center" indent="1"/>
    </xf>
    <xf numFmtId="0" fontId="46" fillId="83" borderId="26" applyNumberFormat="0" applyProtection="0">
      <alignment horizontal="left" vertical="top" indent="1"/>
    </xf>
    <xf numFmtId="4" fontId="46" fillId="92" borderId="0" applyNumberFormat="0" applyProtection="0">
      <alignment horizontal="left" vertical="center" indent="1"/>
    </xf>
    <xf numFmtId="4" fontId="47" fillId="93" borderId="0" applyNumberFormat="0" applyProtection="0">
      <alignment horizontal="left" vertical="center" indent="1"/>
    </xf>
    <xf numFmtId="4" fontId="34" fillId="92" borderId="0" applyNumberFormat="0" applyProtection="0">
      <alignment horizontal="left" vertical="center" indent="1"/>
    </xf>
    <xf numFmtId="4" fontId="34" fillId="19" borderId="26" applyNumberFormat="0" applyProtection="0">
      <alignment vertical="center"/>
    </xf>
    <xf numFmtId="4" fontId="45" fillId="19" borderId="26" applyNumberFormat="0" applyProtection="0">
      <alignment vertical="center"/>
    </xf>
    <xf numFmtId="4" fontId="34" fillId="19" borderId="26" applyNumberFormat="0" applyProtection="0">
      <alignment horizontal="left" vertical="center" indent="1"/>
    </xf>
    <xf numFmtId="0" fontId="34" fillId="19" borderId="26" applyNumberFormat="0" applyProtection="0">
      <alignment horizontal="left" vertical="top" indent="1"/>
    </xf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85" fillId="0" borderId="17" applyNumberFormat="0" applyFill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9" fillId="42" borderId="0" applyNumberFormat="0" applyBorder="0" applyAlignment="0" applyProtection="0"/>
    <xf numFmtId="0" fontId="90" fillId="43" borderId="0" applyNumberFormat="0" applyBorder="0" applyAlignment="0" applyProtection="0"/>
    <xf numFmtId="0" fontId="91" fillId="44" borderId="20" applyNumberFormat="0" applyAlignment="0" applyProtection="0"/>
    <xf numFmtId="0" fontId="92" fillId="45" borderId="21" applyNumberFormat="0" applyAlignment="0" applyProtection="0"/>
    <xf numFmtId="0" fontId="93" fillId="45" borderId="20" applyNumberFormat="0" applyAlignment="0" applyProtection="0"/>
    <xf numFmtId="0" fontId="94" fillId="0" borderId="22" applyNumberFormat="0" applyFill="0" applyAlignment="0" applyProtection="0"/>
    <xf numFmtId="0" fontId="95" fillId="46" borderId="23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5" applyNumberFormat="0" applyFill="0" applyAlignment="0" applyProtection="0"/>
    <xf numFmtId="0" fontId="9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99" fillId="55" borderId="0" applyNumberFormat="0" applyBorder="0" applyAlignment="0" applyProtection="0"/>
    <xf numFmtId="0" fontId="99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99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94" borderId="36" applyNumberFormat="0" applyAlignment="0" applyProtection="0">
      <alignment horizontal="left" vertical="center" indent="1"/>
    </xf>
    <xf numFmtId="183" fontId="111" fillId="0" borderId="37" applyNumberFormat="0" applyProtection="0">
      <alignment horizontal="right" vertical="center"/>
    </xf>
    <xf numFmtId="183" fontId="110" fillId="0" borderId="38" applyNumberFormat="0" applyProtection="0">
      <alignment horizontal="right" vertical="center"/>
    </xf>
    <xf numFmtId="183" fontId="111" fillId="95" borderId="36" applyNumberFormat="0" applyAlignment="0" applyProtection="0">
      <alignment horizontal="left" vertical="center" indent="1"/>
    </xf>
    <xf numFmtId="0" fontId="112" fillId="96" borderId="38" applyNumberFormat="0" applyAlignment="0">
      <alignment horizontal="left" vertical="center" indent="1"/>
      <protection locked="0"/>
    </xf>
    <xf numFmtId="0" fontId="112" fillId="97" borderId="38" applyNumberFormat="0" applyAlignment="0" applyProtection="0">
      <alignment horizontal="left" vertical="center" indent="1"/>
    </xf>
    <xf numFmtId="183" fontId="111" fillId="98" borderId="37" applyNumberFormat="0" applyBorder="0">
      <alignment horizontal="right" vertical="center"/>
      <protection locked="0"/>
    </xf>
    <xf numFmtId="0" fontId="112" fillId="96" borderId="38" applyNumberFormat="0" applyAlignment="0">
      <alignment horizontal="left" vertical="center" indent="1"/>
      <protection locked="0"/>
    </xf>
    <xf numFmtId="183" fontId="110" fillId="97" borderId="38" applyNumberFormat="0" applyProtection="0">
      <alignment horizontal="right" vertical="center"/>
    </xf>
    <xf numFmtId="183" fontId="110" fillId="98" borderId="38" applyNumberFormat="0" applyBorder="0">
      <alignment horizontal="right" vertical="center"/>
      <protection locked="0"/>
    </xf>
    <xf numFmtId="183" fontId="113" fillId="99" borderId="39" applyNumberFormat="0" applyBorder="0" applyAlignment="0" applyProtection="0">
      <alignment horizontal="right" vertical="center" indent="1"/>
    </xf>
    <xf numFmtId="183" fontId="114" fillId="100" borderId="39" applyNumberFormat="0" applyBorder="0" applyAlignment="0" applyProtection="0">
      <alignment horizontal="right" vertical="center" indent="1"/>
    </xf>
    <xf numFmtId="183" fontId="114" fillId="101" borderId="39" applyNumberFormat="0" applyBorder="0" applyAlignment="0" applyProtection="0">
      <alignment horizontal="right" vertical="center" indent="1"/>
    </xf>
    <xf numFmtId="183" fontId="115" fillId="102" borderId="39" applyNumberFormat="0" applyBorder="0" applyAlignment="0" applyProtection="0">
      <alignment horizontal="right" vertical="center" indent="1"/>
    </xf>
    <xf numFmtId="183" fontId="115" fillId="103" borderId="39" applyNumberFormat="0" applyBorder="0" applyAlignment="0" applyProtection="0">
      <alignment horizontal="right" vertical="center" indent="1"/>
    </xf>
    <xf numFmtId="183" fontId="115" fillId="104" borderId="39" applyNumberFormat="0" applyBorder="0" applyAlignment="0" applyProtection="0">
      <alignment horizontal="right" vertical="center" indent="1"/>
    </xf>
    <xf numFmtId="183" fontId="116" fillId="105" borderId="39" applyNumberFormat="0" applyBorder="0" applyAlignment="0" applyProtection="0">
      <alignment horizontal="right" vertical="center" indent="1"/>
    </xf>
    <xf numFmtId="183" fontId="116" fillId="106" borderId="39" applyNumberFormat="0" applyBorder="0" applyAlignment="0" applyProtection="0">
      <alignment horizontal="right" vertical="center" indent="1"/>
    </xf>
    <xf numFmtId="183" fontId="116" fillId="107" borderId="39" applyNumberFormat="0" applyBorder="0" applyAlignment="0" applyProtection="0">
      <alignment horizontal="right" vertical="center" indent="1"/>
    </xf>
    <xf numFmtId="0" fontId="117" fillId="0" borderId="36" applyNumberFormat="0" applyFont="0" applyFill="0" applyAlignment="0" applyProtection="0"/>
    <xf numFmtId="183" fontId="118" fillId="95" borderId="0" applyNumberFormat="0" applyAlignment="0" applyProtection="0">
      <alignment horizontal="left" vertical="center" indent="1"/>
    </xf>
    <xf numFmtId="0" fontId="117" fillId="0" borderId="40" applyNumberFormat="0" applyFont="0" applyFill="0" applyAlignment="0" applyProtection="0"/>
    <xf numFmtId="183" fontId="111" fillId="0" borderId="37" applyNumberFormat="0" applyFill="0" applyBorder="0" applyAlignment="0" applyProtection="0">
      <alignment horizontal="right" vertical="center"/>
    </xf>
    <xf numFmtId="183" fontId="111" fillId="95" borderId="36" applyNumberFormat="0" applyAlignment="0" applyProtection="0">
      <alignment horizontal="left" vertical="center" indent="1"/>
    </xf>
    <xf numFmtId="0" fontId="110" fillId="94" borderId="38" applyNumberFormat="0" applyAlignment="0" applyProtection="0">
      <alignment horizontal="left" vertical="center" indent="1"/>
    </xf>
    <xf numFmtId="0" fontId="112" fillId="108" borderId="36" applyNumberFormat="0" applyAlignment="0" applyProtection="0">
      <alignment horizontal="left" vertical="center" indent="1"/>
    </xf>
    <xf numFmtId="0" fontId="112" fillId="109" borderId="36" applyNumberFormat="0" applyAlignment="0" applyProtection="0">
      <alignment horizontal="left" vertical="center" indent="1"/>
    </xf>
    <xf numFmtId="0" fontId="112" fillId="110" borderId="36" applyNumberFormat="0" applyAlignment="0" applyProtection="0">
      <alignment horizontal="left" vertical="center" indent="1"/>
    </xf>
    <xf numFmtId="0" fontId="112" fillId="98" borderId="36" applyNumberFormat="0" applyAlignment="0" applyProtection="0">
      <alignment horizontal="left" vertical="center" indent="1"/>
    </xf>
    <xf numFmtId="0" fontId="112" fillId="97" borderId="38" applyNumberFormat="0" applyAlignment="0" applyProtection="0">
      <alignment horizontal="left" vertical="center" indent="1"/>
    </xf>
    <xf numFmtId="0" fontId="119" fillId="0" borderId="41" applyNumberFormat="0" applyFill="0" applyBorder="0" applyAlignment="0" applyProtection="0"/>
    <xf numFmtId="0" fontId="120" fillId="0" borderId="41" applyNumberFormat="0" applyBorder="0" applyAlignment="0" applyProtection="0"/>
    <xf numFmtId="0" fontId="119" fillId="96" borderId="38" applyNumberFormat="0" applyAlignment="0">
      <alignment horizontal="left" vertical="center" indent="1"/>
      <protection locked="0"/>
    </xf>
    <xf numFmtId="0" fontId="119" fillId="96" borderId="38" applyNumberFormat="0" applyAlignment="0">
      <alignment horizontal="left" vertical="center" indent="1"/>
      <protection locked="0"/>
    </xf>
    <xf numFmtId="0" fontId="119" fillId="97" borderId="38" applyNumberFormat="0" applyAlignment="0" applyProtection="0">
      <alignment horizontal="left" vertical="center" indent="1"/>
    </xf>
    <xf numFmtId="183" fontId="121" fillId="97" borderId="38" applyNumberFormat="0" applyProtection="0">
      <alignment horizontal="right" vertical="center"/>
    </xf>
    <xf numFmtId="183" fontId="122" fillId="98" borderId="37" applyNumberFormat="0" applyBorder="0">
      <alignment horizontal="right" vertical="center"/>
      <protection locked="0"/>
    </xf>
    <xf numFmtId="183" fontId="121" fillId="98" borderId="38" applyNumberFormat="0" applyBorder="0">
      <alignment horizontal="right" vertical="center"/>
      <protection locked="0"/>
    </xf>
    <xf numFmtId="183" fontId="111" fillId="0" borderId="37" applyNumberFormat="0" applyFill="0" applyBorder="0" applyAlignment="0" applyProtection="0">
      <alignment horizontal="right" vertical="center"/>
    </xf>
  </cellStyleXfs>
  <cellXfs count="114">
    <xf numFmtId="0" fontId="0" fillId="0" borderId="0" xfId="0" applyNumberForma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0" fontId="10" fillId="0" borderId="16" xfId="0" quotePrefix="1" applyNumberFormat="1" applyFont="1" applyFill="1" applyBorder="1" applyAlignment="1">
      <alignment horizontal="right"/>
    </xf>
    <xf numFmtId="3" fontId="10" fillId="0" borderId="0" xfId="47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protection locked="0"/>
    </xf>
    <xf numFmtId="3" fontId="10" fillId="0" borderId="11" xfId="47" applyNumberFormat="1" applyFont="1" applyFill="1" applyBorder="1" applyAlignment="1">
      <alignment horizontal="center"/>
    </xf>
    <xf numFmtId="3" fontId="9" fillId="0" borderId="0" xfId="47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7" fillId="0" borderId="0" xfId="0" applyNumberFormat="1" applyFont="1" applyFill="1" applyAlignment="1"/>
    <xf numFmtId="37" fontId="9" fillId="0" borderId="0" xfId="47" applyNumberFormat="1" applyFont="1" applyFill="1" applyAlignment="1"/>
    <xf numFmtId="44" fontId="0" fillId="0" borderId="0" xfId="0" applyNumberFormat="1" applyAlignment="1"/>
    <xf numFmtId="5" fontId="9" fillId="0" borderId="0" xfId="0" applyNumberFormat="1" applyFont="1" applyFill="1" applyAlignment="1" applyProtection="1">
      <protection locked="0"/>
    </xf>
    <xf numFmtId="0" fontId="57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11" xfId="47" applyNumberFormat="1" applyFont="1" applyFill="1" applyBorder="1" applyAlignment="1" applyProtection="1">
      <protection locked="0"/>
    </xf>
    <xf numFmtId="42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/>
    <xf numFmtId="41" fontId="9" fillId="0" borderId="0" xfId="47" applyNumberFormat="1" applyFont="1" applyFill="1" applyBorder="1" applyAlignment="1" applyProtection="1">
      <protection locked="0"/>
    </xf>
    <xf numFmtId="42" fontId="10" fillId="0" borderId="10" xfId="47" applyNumberFormat="1" applyFont="1" applyFill="1" applyBorder="1" applyAlignment="1"/>
    <xf numFmtId="41" fontId="100" fillId="0" borderId="0" xfId="1371" applyFont="1"/>
    <xf numFmtId="41" fontId="100" fillId="0" borderId="11" xfId="1371" applyFont="1" applyBorder="1"/>
    <xf numFmtId="41" fontId="105" fillId="0" borderId="0" xfId="0" applyNumberFormat="1" applyFont="1" applyAlignment="1"/>
    <xf numFmtId="0" fontId="106" fillId="0" borderId="0" xfId="0" applyNumberFormat="1" applyFont="1" applyAlignment="1"/>
    <xf numFmtId="0" fontId="100" fillId="0" borderId="0" xfId="1374" applyFont="1" applyFill="1"/>
    <xf numFmtId="0" fontId="102" fillId="0" borderId="0" xfId="1375" applyFont="1" applyFill="1"/>
    <xf numFmtId="0" fontId="1" fillId="0" borderId="0" xfId="1374" applyFill="1"/>
    <xf numFmtId="0" fontId="100" fillId="0" borderId="0" xfId="1375" applyFont="1" applyFill="1"/>
    <xf numFmtId="0" fontId="100" fillId="0" borderId="0" xfId="1375" applyFont="1" applyFill="1" applyAlignment="1">
      <alignment horizontal="right"/>
    </xf>
    <xf numFmtId="41" fontId="100" fillId="0" borderId="0" xfId="1376" applyFont="1" applyFill="1"/>
    <xf numFmtId="0" fontId="102" fillId="0" borderId="0" xfId="1375" applyFont="1" applyFill="1" applyAlignment="1">
      <alignment horizontal="right"/>
    </xf>
    <xf numFmtId="41" fontId="102" fillId="0" borderId="0" xfId="1376" applyFont="1" applyFill="1"/>
    <xf numFmtId="0" fontId="100" fillId="0" borderId="0" xfId="1374" applyFont="1" applyFill="1" applyBorder="1"/>
    <xf numFmtId="0" fontId="1" fillId="0" borderId="0" xfId="1374" applyFill="1" applyBorder="1"/>
    <xf numFmtId="42" fontId="9" fillId="0" borderId="2" xfId="47" applyNumberFormat="1" applyFont="1" applyFill="1" applyBorder="1" applyAlignment="1" applyProtection="1">
      <protection locked="0"/>
    </xf>
    <xf numFmtId="0" fontId="102" fillId="0" borderId="3" xfId="102" applyFont="1" applyFill="1" applyBorder="1" applyAlignment="1">
      <alignment horizontal="center" vertical="center" wrapText="1"/>
    </xf>
    <xf numFmtId="41" fontId="102" fillId="0" borderId="3" xfId="1378" applyFont="1" applyFill="1" applyBorder="1" applyAlignment="1">
      <alignment horizontal="center" vertical="center" wrapText="1"/>
    </xf>
    <xf numFmtId="9" fontId="102" fillId="0" borderId="3" xfId="102" applyNumberFormat="1" applyFont="1" applyFill="1" applyBorder="1" applyAlignment="1">
      <alignment horizontal="center" vertical="center" wrapText="1"/>
    </xf>
    <xf numFmtId="169" fontId="0" fillId="0" borderId="0" xfId="0" applyFill="1" applyAlignment="1"/>
    <xf numFmtId="169" fontId="100" fillId="0" borderId="3" xfId="0" applyFont="1" applyFill="1" applyBorder="1" applyAlignment="1">
      <alignment horizontal="left"/>
    </xf>
    <xf numFmtId="169" fontId="100" fillId="0" borderId="3" xfId="0" applyFont="1" applyFill="1" applyBorder="1" applyAlignment="1">
      <alignment horizontal="left" indent="1"/>
    </xf>
    <xf numFmtId="41" fontId="100" fillId="0" borderId="3" xfId="1378" applyFont="1" applyFill="1" applyBorder="1"/>
    <xf numFmtId="169" fontId="100" fillId="0" borderId="0" xfId="0" applyFont="1" applyFill="1" applyAlignment="1"/>
    <xf numFmtId="169" fontId="71" fillId="0" borderId="0" xfId="0" applyFont="1" applyFill="1" applyAlignment="1"/>
    <xf numFmtId="0" fontId="103" fillId="0" borderId="3" xfId="102" applyFont="1" applyFill="1" applyBorder="1" applyAlignment="1">
      <alignment horizontal="left"/>
    </xf>
    <xf numFmtId="8" fontId="103" fillId="0" borderId="3" xfId="102" applyNumberFormat="1" applyFont="1" applyFill="1" applyBorder="1"/>
    <xf numFmtId="41" fontId="103" fillId="0" borderId="3" xfId="1378" applyFont="1" applyFill="1" applyBorder="1"/>
    <xf numFmtId="169" fontId="104" fillId="0" borderId="0" xfId="0" applyFont="1" applyFill="1" applyAlignment="1"/>
    <xf numFmtId="43" fontId="103" fillId="0" borderId="3" xfId="1378" applyNumberFormat="1" applyFont="1" applyFill="1" applyBorder="1"/>
    <xf numFmtId="41" fontId="100" fillId="0" borderId="0" xfId="1378" applyFont="1" applyFill="1"/>
    <xf numFmtId="0" fontId="100" fillId="0" borderId="0" xfId="102" applyFont="1" applyFill="1" applyBorder="1"/>
    <xf numFmtId="41" fontId="100" fillId="0" borderId="11" xfId="1378" applyFont="1" applyFill="1" applyBorder="1"/>
    <xf numFmtId="0" fontId="100" fillId="0" borderId="0" xfId="102" applyFont="1" applyFill="1"/>
    <xf numFmtId="169" fontId="100" fillId="0" borderId="11" xfId="0" applyFont="1" applyFill="1" applyBorder="1" applyAlignment="1"/>
    <xf numFmtId="9" fontId="100" fillId="0" borderId="11" xfId="0" applyNumberFormat="1" applyFont="1" applyFill="1" applyBorder="1" applyAlignment="1">
      <alignment horizontal="right"/>
    </xf>
    <xf numFmtId="41" fontId="100" fillId="0" borderId="0" xfId="1378" applyFont="1" applyFill="1" applyBorder="1"/>
    <xf numFmtId="165" fontId="100" fillId="0" borderId="0" xfId="1378" applyNumberFormat="1" applyFont="1" applyFill="1"/>
    <xf numFmtId="41" fontId="100" fillId="0" borderId="0" xfId="1378" applyFont="1" applyFill="1" applyAlignment="1">
      <alignment horizontal="right"/>
    </xf>
    <xf numFmtId="165" fontId="100" fillId="0" borderId="0" xfId="0" applyNumberFormat="1" applyFont="1" applyFill="1" applyAlignment="1"/>
    <xf numFmtId="169" fontId="100" fillId="0" borderId="10" xfId="0" applyFont="1" applyFill="1" applyBorder="1" applyAlignment="1"/>
    <xf numFmtId="165" fontId="100" fillId="0" borderId="10" xfId="1378" applyNumberFormat="1" applyFont="1" applyFill="1" applyBorder="1"/>
    <xf numFmtId="0" fontId="102" fillId="0" borderId="0" xfId="102" applyFont="1" applyFill="1" applyBorder="1"/>
    <xf numFmtId="9" fontId="100" fillId="0" borderId="11" xfId="1379" applyFont="1" applyFill="1" applyBorder="1"/>
    <xf numFmtId="10" fontId="100" fillId="0" borderId="0" xfId="1379" applyNumberFormat="1" applyFont="1" applyFill="1"/>
    <xf numFmtId="8" fontId="100" fillId="0" borderId="0" xfId="102" applyNumberFormat="1" applyFont="1" applyFill="1"/>
    <xf numFmtId="8" fontId="100" fillId="0" borderId="0" xfId="102" applyNumberFormat="1" applyFont="1" applyFill="1" applyBorder="1"/>
    <xf numFmtId="0" fontId="100" fillId="0" borderId="10" xfId="102" applyFont="1" applyFill="1" applyBorder="1"/>
    <xf numFmtId="41" fontId="100" fillId="0" borderId="10" xfId="1378" applyFont="1" applyFill="1" applyBorder="1"/>
    <xf numFmtId="10" fontId="100" fillId="0" borderId="10" xfId="1379" applyNumberFormat="1" applyFont="1" applyFill="1" applyBorder="1"/>
    <xf numFmtId="169" fontId="101" fillId="0" borderId="28" xfId="0" applyFont="1" applyFill="1" applyBorder="1" applyAlignment="1">
      <alignment horizontal="center"/>
    </xf>
    <xf numFmtId="169" fontId="0" fillId="0" borderId="33" xfId="0" applyFill="1" applyBorder="1" applyAlignment="1">
      <alignment horizontal="center"/>
    </xf>
    <xf numFmtId="41" fontId="0" fillId="0" borderId="33" xfId="1378" applyFont="1" applyFill="1" applyBorder="1" applyAlignment="1">
      <alignment horizontal="center"/>
    </xf>
    <xf numFmtId="9" fontId="0" fillId="0" borderId="34" xfId="1379" applyFont="1" applyFill="1" applyBorder="1" applyAlignment="1">
      <alignment horizontal="center"/>
    </xf>
    <xf numFmtId="169" fontId="0" fillId="0" borderId="29" xfId="0" applyFill="1" applyBorder="1" applyAlignment="1">
      <alignment horizontal="right"/>
    </xf>
    <xf numFmtId="41" fontId="0" fillId="0" borderId="0" xfId="1378" applyFont="1" applyFill="1" applyBorder="1"/>
    <xf numFmtId="41" fontId="0" fillId="0" borderId="30" xfId="1378" applyFont="1" applyFill="1" applyBorder="1"/>
    <xf numFmtId="41" fontId="0" fillId="0" borderId="11" xfId="1378" applyFont="1" applyFill="1" applyBorder="1"/>
    <xf numFmtId="41" fontId="0" fillId="0" borderId="31" xfId="1378" applyFont="1" applyFill="1" applyBorder="1"/>
    <xf numFmtId="9" fontId="0" fillId="0" borderId="11" xfId="1379" applyFont="1" applyFill="1" applyBorder="1"/>
    <xf numFmtId="9" fontId="0" fillId="0" borderId="31" xfId="1379" applyFont="1" applyFill="1" applyBorder="1"/>
    <xf numFmtId="169" fontId="0" fillId="0" borderId="32" xfId="0" applyFill="1" applyBorder="1" applyAlignment="1">
      <alignment horizontal="right"/>
    </xf>
    <xf numFmtId="41" fontId="0" fillId="0" borderId="9" xfId="1378" applyFont="1" applyFill="1" applyBorder="1"/>
    <xf numFmtId="41" fontId="0" fillId="0" borderId="35" xfId="1378" applyFont="1" applyFill="1" applyBorder="1"/>
    <xf numFmtId="184" fontId="111" fillId="0" borderId="37" xfId="1381" applyNumberFormat="1">
      <alignment horizontal="right" vertical="center"/>
    </xf>
    <xf numFmtId="0" fontId="110" fillId="94" borderId="36" xfId="1380" applyNumberFormat="1" applyBorder="1" applyAlignment="1"/>
    <xf numFmtId="0" fontId="110" fillId="94" borderId="42" xfId="1404" applyNumberFormat="1" applyBorder="1" applyAlignment="1"/>
    <xf numFmtId="184" fontId="110" fillId="0" borderId="42" xfId="1382" applyNumberFormat="1" applyBorder="1">
      <alignment horizontal="right" vertical="center"/>
    </xf>
    <xf numFmtId="184" fontId="110" fillId="0" borderId="45" xfId="1382" applyNumberFormat="1" applyBorder="1">
      <alignment horizontal="right" vertical="center"/>
    </xf>
    <xf numFmtId="184" fontId="110" fillId="0" borderId="46" xfId="1382" applyNumberFormat="1" applyBorder="1">
      <alignment horizontal="right" vertical="center"/>
    </xf>
    <xf numFmtId="0" fontId="110" fillId="94" borderId="46" xfId="1404" applyNumberFormat="1" applyBorder="1" applyAlignment="1"/>
    <xf numFmtId="0" fontId="110" fillId="94" borderId="36" xfId="1380" quotePrefix="1" applyNumberFormat="1" applyBorder="1" applyAlignment="1"/>
    <xf numFmtId="0" fontId="111" fillId="95" borderId="36" xfId="1403" quotePrefix="1" applyNumberFormat="1" applyBorder="1" applyAlignment="1"/>
    <xf numFmtId="0" fontId="110" fillId="94" borderId="44" xfId="1404" quotePrefix="1" applyNumberFormat="1" applyBorder="1" applyAlignment="1"/>
    <xf numFmtId="0" fontId="110" fillId="94" borderId="36" xfId="1380" quotePrefix="1" applyNumberFormat="1" applyAlignment="1"/>
    <xf numFmtId="0" fontId="111" fillId="95" borderId="36" xfId="1403" quotePrefix="1" applyNumberFormat="1" applyAlignment="1"/>
    <xf numFmtId="0" fontId="110" fillId="94" borderId="45" xfId="1404" quotePrefix="1" applyNumberFormat="1" applyBorder="1" applyAlignment="1"/>
    <xf numFmtId="0" fontId="111" fillId="95" borderId="36" xfId="1403" quotePrefix="1" applyNumberFormat="1" applyBorder="1" applyAlignment="1">
      <alignment horizontal="right"/>
    </xf>
    <xf numFmtId="0" fontId="110" fillId="94" borderId="46" xfId="1404" quotePrefix="1" applyNumberFormat="1" applyBorder="1" applyAlignment="1">
      <alignment horizontal="right"/>
    </xf>
    <xf numFmtId="0" fontId="110" fillId="94" borderId="43" xfId="1404" quotePrefix="1" applyNumberFormat="1" applyBorder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1419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" xfId="1378" builtinId="6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" xfId="1379" builtinId="5"/>
    <cellStyle name="Percent (0)" xfId="1243"/>
    <cellStyle name="Percent [2]" xfId="123"/>
    <cellStyle name="Percent 10" xfId="223"/>
    <cellStyle name="Percent 11" xfId="1372"/>
    <cellStyle name="Percent 12" xfId="1377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9"/>
    <cellStyle name="SAPDataCell" xfId="1381"/>
    <cellStyle name="SAPDataRemoved" xfId="1400"/>
    <cellStyle name="SAPDataTotalCell" xfId="1382"/>
    <cellStyle name="SAPDimensionCell" xfId="1380"/>
    <cellStyle name="SAPEditableDataCell" xfId="1384"/>
    <cellStyle name="SAPEditableDataTotalCell" xfId="1387"/>
    <cellStyle name="SAPEmphasized" xfId="1410"/>
    <cellStyle name="SAPEmphasizedEditableDataCell" xfId="1412"/>
    <cellStyle name="SAPEmphasizedEditableDataTotalCell" xfId="1413"/>
    <cellStyle name="SAPEmphasizedLockedDataCell" xfId="1416"/>
    <cellStyle name="SAPEmphasizedLockedDataTotalCell" xfId="1417"/>
    <cellStyle name="SAPEmphasizedReadonlyDataCell" xfId="1414"/>
    <cellStyle name="SAPEmphasizedReadonlyDataTotalCell" xfId="1415"/>
    <cellStyle name="SAPEmphasizedTotal" xfId="1411"/>
    <cellStyle name="SAPError" xfId="1401"/>
    <cellStyle name="SAPExceptionLevel1" xfId="1390"/>
    <cellStyle name="SAPExceptionLevel2" xfId="1391"/>
    <cellStyle name="SAPExceptionLevel3" xfId="1392"/>
    <cellStyle name="SAPExceptionLevel4" xfId="1393"/>
    <cellStyle name="SAPExceptionLevel5" xfId="1394"/>
    <cellStyle name="SAPExceptionLevel6" xfId="1395"/>
    <cellStyle name="SAPExceptionLevel7" xfId="1396"/>
    <cellStyle name="SAPExceptionLevel8" xfId="1397"/>
    <cellStyle name="SAPExceptionLevel9" xfId="1398"/>
    <cellStyle name="SAPFormula" xfId="1418"/>
    <cellStyle name="SAPGroupingFillCell" xfId="1383"/>
    <cellStyle name="SAPHierarchyCell0" xfId="1405"/>
    <cellStyle name="SAPHierarchyCell1" xfId="1406"/>
    <cellStyle name="SAPHierarchyCell2" xfId="1407"/>
    <cellStyle name="SAPHierarchyCell3" xfId="1408"/>
    <cellStyle name="SAPHierarchyCell4" xfId="1409"/>
    <cellStyle name="SAPLockedDataCell" xfId="1386"/>
    <cellStyle name="SAPLockedDataTotalCell" xfId="1389"/>
    <cellStyle name="SAPMemberCell" xfId="1403"/>
    <cellStyle name="SAPMemberTotalCell" xfId="1404"/>
    <cellStyle name="SAPMessageText" xfId="1402"/>
    <cellStyle name="SAPReadonlyDataCell" xfId="1385"/>
    <cellStyle name="SAPReadonlyDataTotalCell" xfId="1388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37">
          <cell r="B37">
            <v>31409079.400000002</v>
          </cell>
        </row>
        <row r="38">
          <cell r="B38">
            <v>28520415.180000007</v>
          </cell>
        </row>
        <row r="41">
          <cell r="B41">
            <v>336338659.50999975</v>
          </cell>
        </row>
      </sheetData>
      <sheetData sheetId="2">
        <row r="277">
          <cell r="G277">
            <v>31409079.400000002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topLeftCell="B1" zoomScale="85" zoomScaleNormal="85" workbookViewId="0">
      <selection activeCell="C23" sqref="C23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18</v>
      </c>
      <c r="C3" s="5" t="s">
        <v>85</v>
      </c>
    </row>
    <row r="4" spans="1:4" ht="13.8" thickTop="1">
      <c r="A4" s="112" t="s">
        <v>17</v>
      </c>
      <c r="B4" s="112"/>
      <c r="C4" s="112"/>
    </row>
    <row r="5" spans="1:4">
      <c r="A5" s="113" t="s">
        <v>0</v>
      </c>
      <c r="B5" s="113"/>
      <c r="C5" s="113"/>
      <c r="D5" s="4"/>
    </row>
    <row r="6" spans="1:4">
      <c r="A6" s="113" t="s">
        <v>157</v>
      </c>
      <c r="B6" s="113"/>
      <c r="C6" s="113"/>
      <c r="D6" s="6"/>
    </row>
    <row r="7" spans="1:4">
      <c r="A7" s="112" t="s">
        <v>87</v>
      </c>
      <c r="B7" s="112"/>
      <c r="C7" s="112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+CBR_Electric!C68</f>
        <v>419819857.78423941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6</v>
      </c>
      <c r="C14" s="27">
        <f>+CBR_Electric!C72</f>
        <v>88613160.310290277</v>
      </c>
      <c r="D14" s="22"/>
    </row>
    <row r="15" spans="1:4">
      <c r="A15" s="15">
        <f t="shared" si="0"/>
        <v>4</v>
      </c>
      <c r="B15" s="17" t="s">
        <v>7</v>
      </c>
      <c r="C15" s="28">
        <f>+C14</f>
        <v>88613160.310290277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120</v>
      </c>
      <c r="C17" s="29">
        <f>+CBR_Electric!D72</f>
        <v>-24720198.196528066</v>
      </c>
    </row>
    <row r="18" spans="1:5">
      <c r="A18" s="15">
        <f t="shared" si="0"/>
        <v>7</v>
      </c>
      <c r="B18" s="2" t="s">
        <v>49</v>
      </c>
      <c r="C18" s="29">
        <v>0</v>
      </c>
    </row>
    <row r="19" spans="1:5">
      <c r="A19" s="15">
        <f t="shared" si="0"/>
        <v>8</v>
      </c>
      <c r="B19" s="2" t="s">
        <v>10</v>
      </c>
      <c r="C19" s="27">
        <v>0</v>
      </c>
    </row>
    <row r="20" spans="1:5">
      <c r="A20" s="15">
        <f>A19+1</f>
        <v>9</v>
      </c>
      <c r="B20" s="2" t="s">
        <v>11</v>
      </c>
      <c r="C20" s="28">
        <f>SUM(C15:C19)</f>
        <v>63892962.113762215</v>
      </c>
      <c r="D20" s="35">
        <f>+CBR_Electric!E72-C20</f>
        <v>0</v>
      </c>
      <c r="E20" s="36" t="s">
        <v>121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12</v>
      </c>
      <c r="C22" s="21"/>
    </row>
    <row r="23" spans="1:5">
      <c r="A23" s="15">
        <f>A22+1</f>
        <v>12</v>
      </c>
      <c r="B23" s="17" t="s">
        <v>7</v>
      </c>
      <c r="C23" s="25">
        <f>'[2]Unallocated Detail (CBR)'!$G$277</f>
        <v>31409079.400000002</v>
      </c>
    </row>
    <row r="24" spans="1:5">
      <c r="A24" s="15">
        <f>A23+1</f>
        <v>13</v>
      </c>
      <c r="B24" s="2" t="s">
        <v>8</v>
      </c>
      <c r="C24" s="26">
        <f>'BW-410-411 Electric'!Q4</f>
        <v>219283109.16</v>
      </c>
    </row>
    <row r="25" spans="1:5">
      <c r="A25" s="15">
        <f t="shared" ref="A25:A31" si="1">A24+1</f>
        <v>14</v>
      </c>
      <c r="B25" s="2" t="s">
        <v>9</v>
      </c>
      <c r="C25" s="26">
        <f>'BW-410-411 Electric'!Q5</f>
        <v>-190762693.97999999</v>
      </c>
    </row>
    <row r="26" spans="1:5">
      <c r="A26" s="15">
        <f t="shared" si="1"/>
        <v>15</v>
      </c>
      <c r="B26" s="2" t="s">
        <v>10</v>
      </c>
      <c r="C26" s="23">
        <v>0</v>
      </c>
    </row>
    <row r="27" spans="1:5">
      <c r="A27" s="15">
        <f t="shared" si="1"/>
        <v>16</v>
      </c>
      <c r="B27" s="17" t="s">
        <v>13</v>
      </c>
      <c r="C27" s="47">
        <f>SUM(C23:C26)</f>
        <v>59929494.580000013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14</v>
      </c>
      <c r="C29" s="30">
        <f>C15-C23</f>
        <v>57204080.910290271</v>
      </c>
    </row>
    <row r="30" spans="1:5">
      <c r="A30" s="15">
        <f t="shared" si="1"/>
        <v>19</v>
      </c>
      <c r="B30" s="17" t="s">
        <v>15</v>
      </c>
      <c r="C30" s="31">
        <f>C17+C18+C19-C24-C25-C26</f>
        <v>-53240613.376528084</v>
      </c>
    </row>
    <row r="31" spans="1:5" ht="13.8" thickBot="1">
      <c r="A31" s="15">
        <f t="shared" si="1"/>
        <v>20</v>
      </c>
      <c r="B31" s="17" t="s">
        <v>16</v>
      </c>
      <c r="C31" s="32">
        <f>-SUM(C29:C30)</f>
        <v>-3963467.5337621868</v>
      </c>
    </row>
    <row r="32" spans="1:5" ht="13.8" thickTop="1"/>
  </sheetData>
  <mergeCells count="4">
    <mergeCell ref="A4:C4"/>
    <mergeCell ref="A6:C6"/>
    <mergeCell ref="A7:C7"/>
    <mergeCell ref="A5:C5"/>
  </mergeCells>
  <phoneticPr fontId="11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5"/>
  <sheetViews>
    <sheetView workbookViewId="0">
      <selection activeCell="E9" sqref="E9"/>
    </sheetView>
  </sheetViews>
  <sheetFormatPr defaultColWidth="8.88671875" defaultRowHeight="14.4"/>
  <cols>
    <col min="1" max="1" width="8.88671875" style="37" customWidth="1"/>
    <col min="2" max="2" width="35.33203125" style="37" customWidth="1"/>
    <col min="3" max="3" width="20.109375" style="37" bestFit="1" customWidth="1"/>
    <col min="4" max="4" width="31.88671875" style="37" bestFit="1" customWidth="1"/>
    <col min="5" max="5" width="15.109375" style="37" bestFit="1" customWidth="1"/>
    <col min="6" max="6" width="14.5546875" style="37" bestFit="1" customWidth="1"/>
    <col min="7" max="16384" width="8.88671875" style="39"/>
  </cols>
  <sheetData>
    <row r="1" spans="1:14">
      <c r="B1" s="38" t="s">
        <v>23</v>
      </c>
    </row>
    <row r="2" spans="1:14">
      <c r="B2" s="38" t="s">
        <v>156</v>
      </c>
    </row>
    <row r="3" spans="1:14">
      <c r="B3" s="40"/>
    </row>
    <row r="4" spans="1:14">
      <c r="B4" s="41" t="s">
        <v>24</v>
      </c>
      <c r="C4" s="33">
        <f>+'[2]Allocated (CBR)'!$B$41</f>
        <v>336338659.50999975</v>
      </c>
      <c r="D4" s="42"/>
    </row>
    <row r="5" spans="1:14">
      <c r="B5" s="41" t="s">
        <v>52</v>
      </c>
      <c r="C5" s="34">
        <f>SUM('[2]Allocated (CBR)'!$B$37:$B$38)</f>
        <v>59929494.580000013</v>
      </c>
      <c r="D5" s="42"/>
    </row>
    <row r="6" spans="1:14">
      <c r="B6" s="43" t="s">
        <v>25</v>
      </c>
      <c r="C6" s="44">
        <f>SUM(C4:C5)</f>
        <v>396268154.08999979</v>
      </c>
      <c r="D6" s="42"/>
    </row>
    <row r="7" spans="1:14">
      <c r="C7" s="40"/>
    </row>
    <row r="8" spans="1:14" ht="43.2">
      <c r="A8" s="48" t="s">
        <v>53</v>
      </c>
      <c r="B8" s="48" t="s">
        <v>88</v>
      </c>
      <c r="C8" s="48" t="s">
        <v>26</v>
      </c>
      <c r="D8" s="49" t="s">
        <v>107</v>
      </c>
      <c r="E8" s="50">
        <v>0.21</v>
      </c>
      <c r="F8" s="48" t="s">
        <v>108</v>
      </c>
      <c r="G8" s="51"/>
      <c r="H8" s="51"/>
      <c r="I8" s="51"/>
      <c r="J8" s="51"/>
      <c r="K8" s="51"/>
      <c r="L8" s="51"/>
      <c r="M8" s="51"/>
      <c r="N8" s="51"/>
    </row>
    <row r="9" spans="1:14">
      <c r="A9" s="52" t="s">
        <v>55</v>
      </c>
      <c r="B9" s="53" t="s">
        <v>20</v>
      </c>
      <c r="C9" s="54">
        <v>-613105.12</v>
      </c>
      <c r="D9" s="54">
        <v>128752.08</v>
      </c>
      <c r="E9" s="54">
        <f t="shared" ref="E9:E64" si="0">C9*$E$8</f>
        <v>-128752.07519999999</v>
      </c>
      <c r="F9" s="54">
        <f t="shared" ref="F9:F50" si="1">D9+E9</f>
        <v>4.8000000097090378E-3</v>
      </c>
      <c r="G9" s="51"/>
      <c r="H9" s="51"/>
      <c r="I9" s="51"/>
      <c r="J9" s="51"/>
      <c r="K9" s="51"/>
      <c r="L9" s="51"/>
      <c r="M9" s="51"/>
      <c r="N9" s="51"/>
    </row>
    <row r="10" spans="1:14">
      <c r="A10" s="52" t="s">
        <v>56</v>
      </c>
      <c r="B10" s="53" t="s">
        <v>19</v>
      </c>
      <c r="C10" s="54">
        <v>-297068.3</v>
      </c>
      <c r="D10" s="54">
        <v>62384.34</v>
      </c>
      <c r="E10" s="54">
        <f t="shared" si="0"/>
        <v>-62384.342999999993</v>
      </c>
      <c r="F10" s="54">
        <f t="shared" si="1"/>
        <v>-2.9999999969732016E-3</v>
      </c>
      <c r="G10" s="51"/>
      <c r="H10" s="51"/>
      <c r="I10" s="51"/>
      <c r="J10" s="51"/>
      <c r="K10" s="51"/>
      <c r="L10" s="51"/>
      <c r="M10" s="51"/>
      <c r="N10" s="51"/>
    </row>
    <row r="11" spans="1:14">
      <c r="A11" s="52" t="s">
        <v>57</v>
      </c>
      <c r="B11" s="53" t="s">
        <v>21</v>
      </c>
      <c r="C11" s="54">
        <v>492821.3</v>
      </c>
      <c r="D11" s="54">
        <v>-103492.47</v>
      </c>
      <c r="E11" s="54">
        <f t="shared" si="0"/>
        <v>103492.473</v>
      </c>
      <c r="F11" s="54">
        <f t="shared" si="1"/>
        <v>2.9999999969732016E-3</v>
      </c>
      <c r="G11" s="51"/>
      <c r="H11" s="51"/>
      <c r="I11" s="51"/>
      <c r="J11" s="51"/>
      <c r="K11" s="51"/>
      <c r="L11" s="51"/>
      <c r="M11" s="51"/>
      <c r="N11" s="51"/>
    </row>
    <row r="12" spans="1:14">
      <c r="A12" s="52" t="s">
        <v>58</v>
      </c>
      <c r="B12" s="53" t="s">
        <v>30</v>
      </c>
      <c r="C12" s="54">
        <v>-971.29</v>
      </c>
      <c r="D12" s="54">
        <v>203.97</v>
      </c>
      <c r="E12" s="54">
        <f t="shared" si="0"/>
        <v>-203.97089999999997</v>
      </c>
      <c r="F12" s="54">
        <f t="shared" si="1"/>
        <v>-8.9999999997303348E-4</v>
      </c>
      <c r="G12" s="51"/>
      <c r="H12" s="51"/>
      <c r="I12" s="51"/>
      <c r="J12" s="51"/>
      <c r="K12" s="51"/>
      <c r="L12" s="51"/>
      <c r="M12" s="51"/>
      <c r="N12" s="51"/>
    </row>
    <row r="13" spans="1:14">
      <c r="A13" s="52" t="s">
        <v>59</v>
      </c>
      <c r="B13" s="53" t="s">
        <v>84</v>
      </c>
      <c r="C13" s="54">
        <v>14855492.34</v>
      </c>
      <c r="D13" s="54">
        <v>-3119653.39</v>
      </c>
      <c r="E13" s="54">
        <f t="shared" si="0"/>
        <v>3119653.3914000001</v>
      </c>
      <c r="F13" s="54">
        <f t="shared" si="1"/>
        <v>1.39999995008111E-3</v>
      </c>
      <c r="G13" s="51"/>
      <c r="H13" s="51"/>
      <c r="I13" s="51"/>
      <c r="J13" s="51"/>
      <c r="K13" s="51"/>
      <c r="L13" s="51"/>
      <c r="M13" s="51"/>
      <c r="N13" s="51"/>
    </row>
    <row r="14" spans="1:14">
      <c r="A14" s="52" t="s">
        <v>59</v>
      </c>
      <c r="B14" s="53" t="s">
        <v>86</v>
      </c>
      <c r="C14" s="54">
        <v>0</v>
      </c>
      <c r="D14" s="54">
        <v>0</v>
      </c>
      <c r="E14" s="54">
        <f t="shared" si="0"/>
        <v>0</v>
      </c>
      <c r="F14" s="54">
        <f t="shared" si="1"/>
        <v>0</v>
      </c>
      <c r="G14" s="51"/>
      <c r="H14" s="51"/>
      <c r="I14" s="51"/>
      <c r="J14" s="51"/>
      <c r="K14" s="51"/>
      <c r="L14" s="51"/>
      <c r="M14" s="51"/>
      <c r="N14" s="51"/>
    </row>
    <row r="15" spans="1:14">
      <c r="A15" s="52" t="s">
        <v>59</v>
      </c>
      <c r="B15" s="53" t="s">
        <v>89</v>
      </c>
      <c r="C15" s="54">
        <v>0</v>
      </c>
      <c r="D15" s="54">
        <v>0</v>
      </c>
      <c r="E15" s="54">
        <f t="shared" si="0"/>
        <v>0</v>
      </c>
      <c r="F15" s="54">
        <f t="shared" si="1"/>
        <v>0</v>
      </c>
      <c r="G15" s="51"/>
      <c r="H15" s="51"/>
      <c r="I15" s="51"/>
      <c r="J15" s="51"/>
      <c r="K15" s="51"/>
      <c r="L15" s="51"/>
      <c r="M15" s="51"/>
      <c r="N15" s="51"/>
    </row>
    <row r="16" spans="1:14">
      <c r="A16" s="52" t="s">
        <v>60</v>
      </c>
      <c r="B16" s="53" t="s">
        <v>44</v>
      </c>
      <c r="C16" s="54">
        <v>153636.10999999999</v>
      </c>
      <c r="D16" s="54">
        <v>-32263.58</v>
      </c>
      <c r="E16" s="54">
        <f t="shared" si="0"/>
        <v>32263.583099999996</v>
      </c>
      <c r="F16" s="54">
        <f t="shared" si="1"/>
        <v>3.0999999944469891E-3</v>
      </c>
      <c r="G16" s="55"/>
      <c r="H16" s="55"/>
      <c r="I16" s="55"/>
      <c r="J16" s="51"/>
      <c r="K16" s="51"/>
      <c r="L16" s="51"/>
      <c r="M16" s="51"/>
      <c r="N16" s="51"/>
    </row>
    <row r="17" spans="1:14">
      <c r="A17" s="52" t="s">
        <v>61</v>
      </c>
      <c r="B17" s="53" t="s">
        <v>31</v>
      </c>
      <c r="C17" s="54">
        <v>0.28000000000000003</v>
      </c>
      <c r="D17" s="54">
        <v>0.06</v>
      </c>
      <c r="E17" s="54">
        <f t="shared" si="0"/>
        <v>5.8800000000000005E-2</v>
      </c>
      <c r="F17" s="54">
        <f t="shared" si="1"/>
        <v>0.1188</v>
      </c>
      <c r="G17" s="55"/>
      <c r="H17" s="55"/>
      <c r="I17" s="55"/>
      <c r="J17" s="51"/>
      <c r="K17" s="51"/>
      <c r="L17" s="51"/>
      <c r="M17" s="51"/>
      <c r="N17" s="51"/>
    </row>
    <row r="18" spans="1:14">
      <c r="A18" s="52" t="s">
        <v>62</v>
      </c>
      <c r="B18" s="53" t="s">
        <v>45</v>
      </c>
      <c r="C18" s="54">
        <v>1925048.67</v>
      </c>
      <c r="D18" s="54">
        <v>-404260.22</v>
      </c>
      <c r="E18" s="54">
        <f t="shared" si="0"/>
        <v>404260.22069999995</v>
      </c>
      <c r="F18" s="54">
        <f t="shared" si="1"/>
        <v>6.99999975040555E-4</v>
      </c>
      <c r="G18" s="51"/>
      <c r="H18" s="51"/>
      <c r="I18" s="51"/>
      <c r="J18" s="51"/>
      <c r="K18" s="51"/>
      <c r="L18" s="51"/>
      <c r="M18" s="51"/>
      <c r="N18" s="51"/>
    </row>
    <row r="19" spans="1:14">
      <c r="A19" s="52" t="s">
        <v>62</v>
      </c>
      <c r="B19" s="53" t="s">
        <v>32</v>
      </c>
      <c r="C19" s="54">
        <v>-3542638</v>
      </c>
      <c r="D19" s="54">
        <v>743953.98</v>
      </c>
      <c r="E19" s="54">
        <f t="shared" si="0"/>
        <v>-743953.98</v>
      </c>
      <c r="F19" s="54">
        <f t="shared" si="1"/>
        <v>0</v>
      </c>
      <c r="G19" s="51"/>
      <c r="H19" s="51"/>
      <c r="I19" s="51"/>
      <c r="J19" s="51"/>
      <c r="K19" s="51"/>
      <c r="L19" s="51"/>
      <c r="M19" s="51"/>
      <c r="N19" s="51"/>
    </row>
    <row r="20" spans="1:14">
      <c r="A20" s="52" t="s">
        <v>63</v>
      </c>
      <c r="B20" s="53" t="s">
        <v>33</v>
      </c>
      <c r="C20" s="54">
        <v>-17019.490000000002</v>
      </c>
      <c r="D20" s="54">
        <v>3574.09</v>
      </c>
      <c r="E20" s="54">
        <f t="shared" si="0"/>
        <v>-3574.0929000000001</v>
      </c>
      <c r="F20" s="54">
        <f t="shared" si="1"/>
        <v>-2.8999999999541615E-3</v>
      </c>
      <c r="G20" s="51"/>
      <c r="H20" s="51"/>
      <c r="I20" s="51"/>
      <c r="J20" s="51"/>
      <c r="K20" s="51"/>
      <c r="L20" s="51"/>
      <c r="M20" s="51"/>
      <c r="N20" s="51"/>
    </row>
    <row r="21" spans="1:14">
      <c r="A21" s="52" t="s">
        <v>64</v>
      </c>
      <c r="B21" s="53" t="s">
        <v>34</v>
      </c>
      <c r="C21" s="54">
        <v>-1026108</v>
      </c>
      <c r="D21" s="54">
        <v>215482.68</v>
      </c>
      <c r="E21" s="54">
        <f t="shared" si="0"/>
        <v>-215482.68</v>
      </c>
      <c r="F21" s="54">
        <f t="shared" si="1"/>
        <v>0</v>
      </c>
      <c r="G21" s="51"/>
      <c r="H21" s="51"/>
      <c r="I21" s="51"/>
      <c r="J21" s="51"/>
      <c r="K21" s="51"/>
      <c r="L21" s="51"/>
      <c r="M21" s="51"/>
      <c r="N21" s="51"/>
    </row>
    <row r="22" spans="1:14">
      <c r="A22" s="52" t="s">
        <v>65</v>
      </c>
      <c r="B22" s="53" t="s">
        <v>35</v>
      </c>
      <c r="C22" s="54">
        <v>0.22</v>
      </c>
      <c r="D22" s="54">
        <v>-0.05</v>
      </c>
      <c r="E22" s="54">
        <f t="shared" si="0"/>
        <v>4.6199999999999998E-2</v>
      </c>
      <c r="F22" s="54">
        <f t="shared" si="1"/>
        <v>-3.8000000000000048E-3</v>
      </c>
      <c r="G22" s="51"/>
      <c r="H22" s="51"/>
      <c r="I22" s="51"/>
      <c r="J22" s="51"/>
      <c r="K22" s="51"/>
      <c r="L22" s="51"/>
      <c r="M22" s="51"/>
      <c r="N22" s="51"/>
    </row>
    <row r="23" spans="1:14">
      <c r="A23" s="52" t="s">
        <v>66</v>
      </c>
      <c r="B23" s="53" t="s">
        <v>46</v>
      </c>
      <c r="C23" s="54">
        <v>194816.48</v>
      </c>
      <c r="D23" s="54">
        <v>-40911.46</v>
      </c>
      <c r="E23" s="54">
        <f t="shared" si="0"/>
        <v>40911.460800000001</v>
      </c>
      <c r="F23" s="54">
        <f t="shared" si="1"/>
        <v>8.0000000161817297E-4</v>
      </c>
      <c r="G23" s="51"/>
      <c r="H23" s="51"/>
      <c r="I23" s="51"/>
      <c r="J23" s="51"/>
      <c r="K23" s="51"/>
      <c r="L23" s="51"/>
      <c r="M23" s="51"/>
      <c r="N23" s="51"/>
    </row>
    <row r="24" spans="1:14">
      <c r="A24" s="52" t="s">
        <v>67</v>
      </c>
      <c r="B24" s="53" t="s">
        <v>90</v>
      </c>
      <c r="C24" s="54">
        <v>-377678</v>
      </c>
      <c r="D24" s="54">
        <v>132187.29999999999</v>
      </c>
      <c r="E24" s="54">
        <f t="shared" si="0"/>
        <v>-79312.37999999999</v>
      </c>
      <c r="F24" s="54">
        <f t="shared" si="1"/>
        <v>52874.92</v>
      </c>
      <c r="G24" s="51"/>
      <c r="H24" s="51"/>
      <c r="I24" s="51"/>
      <c r="J24" s="51"/>
      <c r="K24" s="51"/>
      <c r="L24" s="51"/>
      <c r="M24" s="51"/>
      <c r="N24" s="51"/>
    </row>
    <row r="25" spans="1:14">
      <c r="A25" s="52" t="s">
        <v>68</v>
      </c>
      <c r="B25" s="53" t="s">
        <v>158</v>
      </c>
      <c r="C25" s="54">
        <v>3914906.89</v>
      </c>
      <c r="D25" s="54">
        <v>-822130.45</v>
      </c>
      <c r="E25" s="54">
        <f t="shared" si="0"/>
        <v>822130.44689999998</v>
      </c>
      <c r="F25" s="54">
        <f t="shared" si="1"/>
        <v>-3.0999999726191163E-3</v>
      </c>
      <c r="G25" s="51"/>
      <c r="H25" s="51"/>
      <c r="I25" s="51"/>
      <c r="J25" s="51"/>
      <c r="K25" s="51"/>
      <c r="L25" s="51"/>
      <c r="M25" s="51"/>
      <c r="N25" s="51"/>
    </row>
    <row r="26" spans="1:14">
      <c r="A26" s="52" t="s">
        <v>79</v>
      </c>
      <c r="B26" s="53" t="s">
        <v>91</v>
      </c>
      <c r="C26" s="54">
        <v>0</v>
      </c>
      <c r="D26" s="54">
        <v>0</v>
      </c>
      <c r="E26" s="54">
        <f t="shared" si="0"/>
        <v>0</v>
      </c>
      <c r="F26" s="54">
        <f t="shared" si="1"/>
        <v>0</v>
      </c>
      <c r="G26" s="51"/>
      <c r="H26" s="51"/>
      <c r="I26" s="51"/>
      <c r="J26" s="51"/>
      <c r="K26" s="51"/>
      <c r="L26" s="51"/>
      <c r="M26" s="51"/>
      <c r="N26" s="51"/>
    </row>
    <row r="27" spans="1:14">
      <c r="A27" s="52" t="s">
        <v>69</v>
      </c>
      <c r="B27" s="53" t="s">
        <v>159</v>
      </c>
      <c r="C27" s="54">
        <v>1204250</v>
      </c>
      <c r="D27" s="54">
        <v>-252892.5</v>
      </c>
      <c r="E27" s="54">
        <f t="shared" si="0"/>
        <v>252892.5</v>
      </c>
      <c r="F27" s="54">
        <f t="shared" si="1"/>
        <v>0</v>
      </c>
      <c r="G27" s="51"/>
      <c r="H27" s="51"/>
      <c r="I27" s="51"/>
      <c r="J27" s="51"/>
      <c r="K27" s="51"/>
      <c r="L27" s="51"/>
      <c r="M27" s="51"/>
      <c r="N27" s="51"/>
    </row>
    <row r="28" spans="1:14">
      <c r="A28" s="52" t="s">
        <v>70</v>
      </c>
      <c r="B28" s="53" t="s">
        <v>160</v>
      </c>
      <c r="C28" s="54">
        <v>274194.71999999997</v>
      </c>
      <c r="D28" s="54">
        <v>-57580.89</v>
      </c>
      <c r="E28" s="54">
        <f t="shared" si="0"/>
        <v>57580.891199999991</v>
      </c>
      <c r="F28" s="54">
        <f t="shared" si="1"/>
        <v>1.199999991513323E-3</v>
      </c>
      <c r="G28" s="51"/>
      <c r="H28" s="51"/>
      <c r="I28" s="51"/>
      <c r="J28" s="51"/>
      <c r="K28" s="51"/>
      <c r="L28" s="51"/>
      <c r="M28" s="51"/>
      <c r="N28" s="51"/>
    </row>
    <row r="29" spans="1:14">
      <c r="A29" s="52" t="s">
        <v>71</v>
      </c>
      <c r="B29" s="53" t="s">
        <v>36</v>
      </c>
      <c r="C29" s="54">
        <v>687420</v>
      </c>
      <c r="D29" s="54">
        <v>-144358.20000000001</v>
      </c>
      <c r="E29" s="54">
        <f t="shared" si="0"/>
        <v>144358.19999999998</v>
      </c>
      <c r="F29" s="54">
        <f t="shared" si="1"/>
        <v>0</v>
      </c>
      <c r="G29" s="51"/>
      <c r="H29" s="51"/>
      <c r="I29" s="51"/>
      <c r="J29" s="51"/>
      <c r="K29" s="51"/>
      <c r="L29" s="51"/>
      <c r="M29" s="51"/>
      <c r="N29" s="51"/>
    </row>
    <row r="30" spans="1:14">
      <c r="A30" s="52" t="s">
        <v>80</v>
      </c>
      <c r="B30" s="53" t="s">
        <v>92</v>
      </c>
      <c r="C30" s="54">
        <v>0</v>
      </c>
      <c r="D30" s="54">
        <v>0</v>
      </c>
      <c r="E30" s="54">
        <f t="shared" si="0"/>
        <v>0</v>
      </c>
      <c r="F30" s="54">
        <f t="shared" si="1"/>
        <v>0</v>
      </c>
      <c r="G30" s="51"/>
      <c r="H30" s="51"/>
      <c r="I30" s="51"/>
      <c r="J30" s="51"/>
      <c r="K30" s="51"/>
      <c r="L30" s="51"/>
      <c r="M30" s="51"/>
      <c r="N30" s="51"/>
    </row>
    <row r="31" spans="1:14">
      <c r="A31" s="52" t="s">
        <v>72</v>
      </c>
      <c r="B31" s="53" t="s">
        <v>161</v>
      </c>
      <c r="C31" s="54">
        <v>7308122.6500000004</v>
      </c>
      <c r="D31" s="54">
        <v>-1534705.76</v>
      </c>
      <c r="E31" s="54">
        <f t="shared" si="0"/>
        <v>1534705.7565000001</v>
      </c>
      <c r="F31" s="54">
        <f t="shared" si="1"/>
        <v>-3.499999875202775E-3</v>
      </c>
      <c r="G31" s="51"/>
      <c r="H31" s="51"/>
      <c r="I31" s="51"/>
      <c r="J31" s="51"/>
      <c r="K31" s="51"/>
      <c r="L31" s="51"/>
      <c r="M31" s="51"/>
      <c r="N31" s="51"/>
    </row>
    <row r="32" spans="1:14">
      <c r="A32" s="52" t="s">
        <v>73</v>
      </c>
      <c r="B32" s="53" t="s">
        <v>37</v>
      </c>
      <c r="C32" s="54">
        <v>-884723.52</v>
      </c>
      <c r="D32" s="54">
        <v>185791.94</v>
      </c>
      <c r="E32" s="54">
        <f t="shared" si="0"/>
        <v>-185791.93919999999</v>
      </c>
      <c r="F32" s="54">
        <f t="shared" si="1"/>
        <v>8.0000000889413059E-4</v>
      </c>
      <c r="G32" s="51"/>
      <c r="H32" s="51"/>
      <c r="I32" s="51"/>
      <c r="J32" s="51"/>
      <c r="K32" s="51"/>
      <c r="L32" s="51"/>
      <c r="M32" s="51"/>
      <c r="N32" s="51"/>
    </row>
    <row r="33" spans="1:14">
      <c r="A33" s="52" t="s">
        <v>74</v>
      </c>
      <c r="B33" s="53" t="s">
        <v>47</v>
      </c>
      <c r="C33" s="54">
        <v>0</v>
      </c>
      <c r="D33" s="54">
        <v>0</v>
      </c>
      <c r="E33" s="54">
        <f t="shared" si="0"/>
        <v>0</v>
      </c>
      <c r="F33" s="54">
        <f t="shared" si="1"/>
        <v>0</v>
      </c>
      <c r="G33" s="55"/>
      <c r="H33" s="55"/>
      <c r="I33" s="51"/>
      <c r="J33" s="51"/>
      <c r="K33" s="51"/>
      <c r="L33" s="51"/>
      <c r="M33" s="51"/>
      <c r="N33" s="51"/>
    </row>
    <row r="34" spans="1:14">
      <c r="A34" s="52" t="s">
        <v>75</v>
      </c>
      <c r="B34" s="53" t="s">
        <v>22</v>
      </c>
      <c r="C34" s="54">
        <v>6566742.4100000001</v>
      </c>
      <c r="D34" s="54">
        <v>-1379015.91</v>
      </c>
      <c r="E34" s="54">
        <f t="shared" si="0"/>
        <v>1379015.9061</v>
      </c>
      <c r="F34" s="54">
        <f t="shared" si="1"/>
        <v>-3.8999998942017555E-3</v>
      </c>
      <c r="G34" s="55"/>
      <c r="H34" s="55"/>
      <c r="I34" s="51"/>
      <c r="J34" s="51"/>
      <c r="K34" s="51"/>
      <c r="L34" s="51"/>
      <c r="M34" s="51"/>
      <c r="N34" s="51"/>
    </row>
    <row r="35" spans="1:14">
      <c r="A35" s="52" t="s">
        <v>76</v>
      </c>
      <c r="B35" s="53" t="s">
        <v>38</v>
      </c>
      <c r="C35" s="54">
        <v>3767013.76</v>
      </c>
      <c r="D35" s="54">
        <v>-791072.89</v>
      </c>
      <c r="E35" s="54">
        <f t="shared" si="0"/>
        <v>791072.88959999988</v>
      </c>
      <c r="F35" s="54">
        <f t="shared" si="1"/>
        <v>-4.0000013541430235E-4</v>
      </c>
      <c r="G35" s="51"/>
      <c r="H35" s="51"/>
      <c r="I35" s="51"/>
      <c r="J35" s="51"/>
      <c r="K35" s="51"/>
      <c r="L35" s="51"/>
      <c r="M35" s="51"/>
      <c r="N35" s="51"/>
    </row>
    <row r="36" spans="1:14">
      <c r="A36" s="52" t="s">
        <v>77</v>
      </c>
      <c r="B36" s="53" t="s">
        <v>48</v>
      </c>
      <c r="C36" s="54">
        <v>0</v>
      </c>
      <c r="D36" s="54">
        <v>0</v>
      </c>
      <c r="E36" s="54">
        <f t="shared" si="0"/>
        <v>0</v>
      </c>
      <c r="F36" s="54">
        <f t="shared" si="1"/>
        <v>0</v>
      </c>
      <c r="G36" s="55"/>
      <c r="H36" s="55"/>
      <c r="I36" s="51"/>
      <c r="J36" s="51"/>
      <c r="K36" s="51"/>
      <c r="L36" s="51"/>
      <c r="M36" s="51"/>
      <c r="N36" s="51"/>
    </row>
    <row r="37" spans="1:14">
      <c r="A37" s="52" t="s">
        <v>78</v>
      </c>
      <c r="B37" s="53" t="s">
        <v>51</v>
      </c>
      <c r="C37" s="54">
        <v>0</v>
      </c>
      <c r="D37" s="54">
        <v>0</v>
      </c>
      <c r="E37" s="54">
        <f t="shared" si="0"/>
        <v>0</v>
      </c>
      <c r="F37" s="54">
        <f t="shared" si="1"/>
        <v>0</v>
      </c>
      <c r="G37" s="55"/>
      <c r="H37" s="55"/>
      <c r="I37" s="51"/>
      <c r="J37" s="51"/>
      <c r="K37" s="51"/>
      <c r="L37" s="51"/>
      <c r="M37" s="51"/>
      <c r="N37" s="51"/>
    </row>
    <row r="38" spans="1:14">
      <c r="A38" s="52" t="s">
        <v>81</v>
      </c>
      <c r="B38" s="53" t="s">
        <v>93</v>
      </c>
      <c r="C38" s="54">
        <v>1483703.14</v>
      </c>
      <c r="D38" s="54">
        <v>-311577.65999999997</v>
      </c>
      <c r="E38" s="54">
        <f t="shared" si="0"/>
        <v>311577.65939999995</v>
      </c>
      <c r="F38" s="54">
        <f t="shared" si="1"/>
        <v>-6.0000002849847078E-4</v>
      </c>
      <c r="G38" s="51"/>
      <c r="H38" s="51"/>
      <c r="I38" s="51"/>
      <c r="J38" s="51"/>
      <c r="K38" s="51"/>
      <c r="L38" s="51"/>
      <c r="M38" s="51"/>
      <c r="N38" s="51"/>
    </row>
    <row r="39" spans="1:14">
      <c r="A39" s="52" t="s">
        <v>82</v>
      </c>
      <c r="B39" s="53" t="s">
        <v>94</v>
      </c>
      <c r="C39" s="54">
        <v>3911825.56</v>
      </c>
      <c r="D39" s="54">
        <v>-821483.37</v>
      </c>
      <c r="E39" s="54">
        <f t="shared" si="0"/>
        <v>821483.3676</v>
      </c>
      <c r="F39" s="54">
        <f t="shared" si="1"/>
        <v>-2.3999999975785613E-3</v>
      </c>
      <c r="G39" s="56"/>
      <c r="H39" s="51"/>
      <c r="I39" s="51"/>
      <c r="J39" s="51"/>
      <c r="K39" s="51"/>
      <c r="L39" s="51"/>
      <c r="M39" s="51"/>
      <c r="N39" s="51"/>
    </row>
    <row r="40" spans="1:14">
      <c r="A40" s="52" t="s">
        <v>95</v>
      </c>
      <c r="B40" s="53" t="s">
        <v>96</v>
      </c>
      <c r="C40" s="54">
        <v>-5477824.75</v>
      </c>
      <c r="D40" s="54">
        <v>1150343.2</v>
      </c>
      <c r="E40" s="54">
        <f t="shared" si="0"/>
        <v>-1150343.1975</v>
      </c>
      <c r="F40" s="54">
        <f t="shared" si="1"/>
        <v>2.4999999441206455E-3</v>
      </c>
      <c r="G40" s="55"/>
      <c r="H40" s="55"/>
      <c r="I40" s="51"/>
      <c r="J40" s="51"/>
      <c r="K40" s="51"/>
      <c r="L40" s="51"/>
      <c r="M40" s="51"/>
      <c r="N40" s="51"/>
    </row>
    <row r="41" spans="1:14">
      <c r="A41" s="52" t="s">
        <v>162</v>
      </c>
      <c r="B41" s="53" t="s">
        <v>163</v>
      </c>
      <c r="C41" s="54">
        <v>-28771616.789999999</v>
      </c>
      <c r="D41" s="54">
        <v>6042039.5300000003</v>
      </c>
      <c r="E41" s="54">
        <f t="shared" si="0"/>
        <v>-6042039.5258999998</v>
      </c>
      <c r="F41" s="54">
        <f t="shared" si="1"/>
        <v>4.1000004857778549E-3</v>
      </c>
      <c r="G41" s="55"/>
      <c r="H41" s="55"/>
      <c r="I41" s="51"/>
      <c r="J41" s="51"/>
      <c r="K41" s="51"/>
      <c r="L41" s="51"/>
      <c r="M41" s="51"/>
      <c r="N41" s="51"/>
    </row>
    <row r="42" spans="1:14">
      <c r="A42" s="52" t="s">
        <v>164</v>
      </c>
      <c r="B42" s="53" t="s">
        <v>109</v>
      </c>
      <c r="C42" s="54">
        <v>828672</v>
      </c>
      <c r="D42" s="54">
        <v>-174021.12</v>
      </c>
      <c r="E42" s="54">
        <f t="shared" si="0"/>
        <v>174021.12</v>
      </c>
      <c r="F42" s="54">
        <f t="shared" si="1"/>
        <v>0</v>
      </c>
      <c r="G42" s="55"/>
      <c r="H42" s="55"/>
      <c r="I42" s="51"/>
      <c r="J42" s="51"/>
      <c r="K42" s="51"/>
      <c r="L42" s="51"/>
      <c r="M42" s="51"/>
      <c r="N42" s="51"/>
    </row>
    <row r="43" spans="1:14">
      <c r="A43" s="52" t="s">
        <v>165</v>
      </c>
      <c r="B43" s="53" t="s">
        <v>110</v>
      </c>
      <c r="C43" s="54">
        <v>206768.52</v>
      </c>
      <c r="D43" s="54">
        <v>-43421.39</v>
      </c>
      <c r="E43" s="54">
        <f t="shared" si="0"/>
        <v>43421.389199999998</v>
      </c>
      <c r="F43" s="54">
        <f t="shared" si="1"/>
        <v>-8.0000000161817297E-4</v>
      </c>
      <c r="G43" s="55"/>
      <c r="H43" s="55"/>
      <c r="I43" s="51"/>
      <c r="J43" s="51"/>
      <c r="K43" s="51"/>
      <c r="L43" s="51"/>
      <c r="M43" s="51"/>
      <c r="N43" s="51"/>
    </row>
    <row r="44" spans="1:14">
      <c r="A44" s="52" t="s">
        <v>166</v>
      </c>
      <c r="B44" s="53" t="s">
        <v>111</v>
      </c>
      <c r="C44" s="54">
        <v>-14827618.74</v>
      </c>
      <c r="D44" s="54">
        <v>3113799.94</v>
      </c>
      <c r="E44" s="54">
        <f t="shared" si="0"/>
        <v>-3113799.9353999998</v>
      </c>
      <c r="F44" s="54">
        <f t="shared" si="1"/>
        <v>4.6000001020729542E-3</v>
      </c>
      <c r="G44" s="55"/>
      <c r="H44" s="55"/>
      <c r="I44" s="51"/>
      <c r="J44" s="51"/>
      <c r="K44" s="51"/>
      <c r="L44" s="51"/>
      <c r="M44" s="51"/>
      <c r="N44" s="51"/>
    </row>
    <row r="45" spans="1:14">
      <c r="A45" s="52" t="s">
        <v>167</v>
      </c>
      <c r="B45" s="53" t="s">
        <v>112</v>
      </c>
      <c r="C45" s="54">
        <v>-96546.48</v>
      </c>
      <c r="D45" s="54">
        <v>20274.759999999998</v>
      </c>
      <c r="E45" s="54">
        <f t="shared" si="0"/>
        <v>-20274.7608</v>
      </c>
      <c r="F45" s="54">
        <f t="shared" si="1"/>
        <v>-8.0000000161817297E-4</v>
      </c>
      <c r="G45" s="55"/>
      <c r="H45" s="55"/>
      <c r="I45" s="51"/>
      <c r="J45" s="51"/>
      <c r="K45" s="51"/>
      <c r="L45" s="51"/>
      <c r="M45" s="51"/>
      <c r="N45" s="51"/>
    </row>
    <row r="46" spans="1:14">
      <c r="A46" s="52" t="s">
        <v>168</v>
      </c>
      <c r="B46" s="53" t="s">
        <v>113</v>
      </c>
      <c r="C46" s="54">
        <v>-1178.1500000000001</v>
      </c>
      <c r="D46" s="54">
        <v>247.41</v>
      </c>
      <c r="E46" s="54">
        <f t="shared" si="0"/>
        <v>-247.41150000000002</v>
      </c>
      <c r="F46" s="54">
        <f t="shared" si="1"/>
        <v>-1.5000000000213731E-3</v>
      </c>
      <c r="G46" s="55"/>
      <c r="H46" s="55"/>
      <c r="I46" s="51"/>
      <c r="J46" s="51"/>
      <c r="K46" s="51"/>
      <c r="L46" s="51"/>
      <c r="M46" s="51"/>
      <c r="N46" s="51"/>
    </row>
    <row r="47" spans="1:14">
      <c r="A47" s="52" t="s">
        <v>169</v>
      </c>
      <c r="B47" s="53" t="s">
        <v>170</v>
      </c>
      <c r="C47" s="54">
        <v>2790166.96</v>
      </c>
      <c r="D47" s="54">
        <v>-585935.06000000006</v>
      </c>
      <c r="E47" s="54">
        <f t="shared" si="0"/>
        <v>585935.06160000002</v>
      </c>
      <c r="F47" s="54">
        <f t="shared" si="1"/>
        <v>1.5999999595806003E-3</v>
      </c>
      <c r="G47" s="55"/>
      <c r="H47" s="55"/>
      <c r="I47" s="51"/>
      <c r="J47" s="51"/>
      <c r="K47" s="51"/>
      <c r="L47" s="51"/>
      <c r="M47" s="51"/>
      <c r="N47" s="51"/>
    </row>
    <row r="48" spans="1:14">
      <c r="A48" s="52" t="s">
        <v>171</v>
      </c>
      <c r="B48" s="53" t="s">
        <v>114</v>
      </c>
      <c r="C48" s="54">
        <v>187062.85</v>
      </c>
      <c r="D48" s="54">
        <v>-39283.199999999997</v>
      </c>
      <c r="E48" s="54">
        <f t="shared" si="0"/>
        <v>39283.198499999999</v>
      </c>
      <c r="F48" s="54">
        <f t="shared" si="1"/>
        <v>-1.4999999984866008E-3</v>
      </c>
      <c r="G48" s="55"/>
      <c r="H48" s="55"/>
      <c r="I48" s="51"/>
      <c r="J48" s="51"/>
      <c r="K48" s="51"/>
      <c r="L48" s="51"/>
      <c r="M48" s="51"/>
      <c r="N48" s="51"/>
    </row>
    <row r="49" spans="1:14">
      <c r="A49" s="52" t="s">
        <v>172</v>
      </c>
      <c r="B49" s="53" t="s">
        <v>173</v>
      </c>
      <c r="C49" s="54">
        <v>-1402912.78</v>
      </c>
      <c r="D49" s="54">
        <v>294611.68</v>
      </c>
      <c r="E49" s="54">
        <f t="shared" si="0"/>
        <v>-294611.6838</v>
      </c>
      <c r="F49" s="54">
        <f t="shared" si="1"/>
        <v>-3.8000000058673322E-3</v>
      </c>
      <c r="G49" s="55"/>
      <c r="H49" s="55"/>
      <c r="I49" s="51"/>
      <c r="J49" s="51"/>
      <c r="K49" s="51"/>
      <c r="L49" s="51"/>
      <c r="M49" s="51"/>
      <c r="N49" s="51"/>
    </row>
    <row r="50" spans="1:14">
      <c r="A50" s="52" t="s">
        <v>174</v>
      </c>
      <c r="B50" s="53" t="s">
        <v>175</v>
      </c>
      <c r="C50" s="54">
        <v>-8409867.25</v>
      </c>
      <c r="D50" s="54">
        <v>1766072.12</v>
      </c>
      <c r="E50" s="54">
        <f t="shared" si="0"/>
        <v>-1766072.1224999998</v>
      </c>
      <c r="F50" s="54">
        <f t="shared" si="1"/>
        <v>-2.4999997112900019E-3</v>
      </c>
      <c r="G50" s="55"/>
      <c r="H50" s="55"/>
      <c r="I50" s="51"/>
      <c r="J50" s="51"/>
      <c r="K50" s="51"/>
      <c r="L50" s="51"/>
      <c r="M50" s="51"/>
      <c r="N50" s="51"/>
    </row>
    <row r="51" spans="1:14">
      <c r="A51" s="52" t="s">
        <v>176</v>
      </c>
      <c r="B51" s="53" t="s">
        <v>177</v>
      </c>
      <c r="C51" s="54">
        <v>12661278.4</v>
      </c>
      <c r="D51" s="54">
        <v>-2658868.46</v>
      </c>
      <c r="E51" s="54">
        <f t="shared" ref="E51:E57" si="2">C51*$E$8</f>
        <v>2658868.4640000002</v>
      </c>
      <c r="F51" s="54">
        <f t="shared" ref="F51:F57" si="3">D51+E51</f>
        <v>4.0000001899898052E-3</v>
      </c>
      <c r="G51" s="55"/>
      <c r="H51" s="55"/>
      <c r="I51" s="51"/>
      <c r="J51" s="51"/>
      <c r="K51" s="51"/>
      <c r="L51" s="51"/>
      <c r="M51" s="51"/>
      <c r="N51" s="51"/>
    </row>
    <row r="52" spans="1:14">
      <c r="A52" s="52" t="s">
        <v>178</v>
      </c>
      <c r="B52" s="53" t="s">
        <v>179</v>
      </c>
      <c r="C52" s="54">
        <v>-14341315.15</v>
      </c>
      <c r="D52" s="54">
        <v>3011676.18</v>
      </c>
      <c r="E52" s="54">
        <f t="shared" si="2"/>
        <v>-3011676.1814999999</v>
      </c>
      <c r="F52" s="54">
        <f t="shared" si="3"/>
        <v>-1.4999997802078724E-3</v>
      </c>
      <c r="G52" s="55"/>
      <c r="H52" s="55"/>
      <c r="I52" s="51"/>
      <c r="J52" s="51"/>
      <c r="K52" s="51"/>
      <c r="L52" s="51"/>
      <c r="M52" s="51"/>
      <c r="N52" s="51"/>
    </row>
    <row r="53" spans="1:14">
      <c r="A53" s="52" t="s">
        <v>180</v>
      </c>
      <c r="B53" s="53" t="s">
        <v>181</v>
      </c>
      <c r="C53" s="54">
        <v>-318694.26</v>
      </c>
      <c r="D53" s="54">
        <v>66925.789999999994</v>
      </c>
      <c r="E53" s="54">
        <f t="shared" si="2"/>
        <v>-66925.794599999994</v>
      </c>
      <c r="F53" s="54">
        <f t="shared" si="3"/>
        <v>-4.6000000002095476E-3</v>
      </c>
      <c r="G53" s="55"/>
      <c r="H53" s="55"/>
      <c r="I53" s="51"/>
      <c r="J53" s="51"/>
      <c r="K53" s="51"/>
      <c r="L53" s="51"/>
      <c r="M53" s="51"/>
      <c r="N53" s="51"/>
    </row>
    <row r="54" spans="1:14">
      <c r="A54" s="52" t="s">
        <v>182</v>
      </c>
      <c r="B54" s="53" t="s">
        <v>183</v>
      </c>
      <c r="C54" s="54">
        <v>-376633.97</v>
      </c>
      <c r="D54" s="54">
        <v>79093.13</v>
      </c>
      <c r="E54" s="54">
        <f t="shared" si="2"/>
        <v>-79093.133699999991</v>
      </c>
      <c r="F54" s="54">
        <f t="shared" si="3"/>
        <v>-3.6999999865656719E-3</v>
      </c>
      <c r="G54" s="55"/>
      <c r="H54" s="55"/>
      <c r="I54" s="51"/>
      <c r="J54" s="51"/>
      <c r="K54" s="51"/>
      <c r="L54" s="51"/>
      <c r="M54" s="51"/>
      <c r="N54" s="51"/>
    </row>
    <row r="55" spans="1:14">
      <c r="A55" s="52" t="s">
        <v>184</v>
      </c>
      <c r="B55" s="53" t="s">
        <v>185</v>
      </c>
      <c r="C55" s="54">
        <v>2420712</v>
      </c>
      <c r="D55" s="54">
        <v>-508349.52</v>
      </c>
      <c r="E55" s="54">
        <f t="shared" si="2"/>
        <v>508349.51999999996</v>
      </c>
      <c r="F55" s="54">
        <f t="shared" si="3"/>
        <v>0</v>
      </c>
      <c r="G55" s="55"/>
      <c r="H55" s="55"/>
      <c r="I55" s="51"/>
      <c r="J55" s="51"/>
      <c r="K55" s="51"/>
      <c r="L55" s="51"/>
      <c r="M55" s="51"/>
      <c r="N55" s="51"/>
    </row>
    <row r="56" spans="1:14">
      <c r="A56" s="52" t="s">
        <v>186</v>
      </c>
      <c r="B56" s="53" t="s">
        <v>187</v>
      </c>
      <c r="C56" s="54">
        <v>-126549623.15000001</v>
      </c>
      <c r="D56" s="54">
        <v>26575420.859999999</v>
      </c>
      <c r="E56" s="54">
        <f t="shared" si="2"/>
        <v>-26575420.861499999</v>
      </c>
      <c r="F56" s="54">
        <f t="shared" si="3"/>
        <v>-1.4999993145465851E-3</v>
      </c>
      <c r="G56" s="55"/>
      <c r="H56" s="55"/>
      <c r="I56" s="51"/>
      <c r="J56" s="51"/>
      <c r="K56" s="51"/>
      <c r="L56" s="51"/>
      <c r="M56" s="51"/>
      <c r="N56" s="51"/>
    </row>
    <row r="57" spans="1:14">
      <c r="A57" s="52" t="s">
        <v>188</v>
      </c>
      <c r="B57" s="53" t="s">
        <v>189</v>
      </c>
      <c r="C57" s="54">
        <v>12482801.029999999</v>
      </c>
      <c r="D57" s="54">
        <v>-2621388.2200000002</v>
      </c>
      <c r="E57" s="54">
        <f t="shared" si="2"/>
        <v>2621388.2163</v>
      </c>
      <c r="F57" s="54">
        <f t="shared" si="3"/>
        <v>-3.7000002339482307E-3</v>
      </c>
      <c r="G57" s="55"/>
      <c r="H57" s="55"/>
      <c r="I57" s="51"/>
      <c r="J57" s="51"/>
      <c r="K57" s="51"/>
      <c r="L57" s="51"/>
      <c r="M57" s="51"/>
      <c r="N57" s="51"/>
    </row>
    <row r="58" spans="1:14">
      <c r="A58" s="57" t="s">
        <v>122</v>
      </c>
      <c r="B58" s="58" t="s">
        <v>123</v>
      </c>
      <c r="C58" s="59">
        <v>0</v>
      </c>
      <c r="D58" s="59">
        <v>0</v>
      </c>
      <c r="E58" s="59">
        <f t="shared" si="0"/>
        <v>0</v>
      </c>
      <c r="F58" s="59">
        <f t="shared" ref="F58:F64" si="4">E58</f>
        <v>0</v>
      </c>
      <c r="G58" s="60"/>
      <c r="H58" s="51"/>
      <c r="I58" s="51"/>
      <c r="J58" s="51"/>
      <c r="K58" s="51"/>
      <c r="L58" s="51"/>
      <c r="M58" s="51"/>
      <c r="N58" s="51"/>
    </row>
    <row r="59" spans="1:14">
      <c r="A59" s="57" t="s">
        <v>54</v>
      </c>
      <c r="B59" s="58" t="s">
        <v>28</v>
      </c>
      <c r="C59" s="59">
        <v>715282.67999999993</v>
      </c>
      <c r="D59" s="59">
        <v>0</v>
      </c>
      <c r="E59" s="59">
        <f t="shared" si="0"/>
        <v>150209.36279999997</v>
      </c>
      <c r="F59" s="59">
        <f t="shared" si="4"/>
        <v>150209.36279999997</v>
      </c>
      <c r="G59" s="60"/>
      <c r="H59" s="51"/>
      <c r="I59" s="51"/>
      <c r="J59" s="51"/>
      <c r="K59" s="51"/>
      <c r="L59" s="51"/>
      <c r="M59" s="51"/>
      <c r="N59" s="51"/>
    </row>
    <row r="60" spans="1:14">
      <c r="A60" s="57" t="s">
        <v>97</v>
      </c>
      <c r="B60" s="58" t="s">
        <v>27</v>
      </c>
      <c r="C60" s="59">
        <v>670479.39225350018</v>
      </c>
      <c r="D60" s="59">
        <v>0</v>
      </c>
      <c r="E60" s="59">
        <f t="shared" si="0"/>
        <v>140800.67237323502</v>
      </c>
      <c r="F60" s="59">
        <f t="shared" si="4"/>
        <v>140800.67237323502</v>
      </c>
      <c r="G60" s="60"/>
      <c r="H60" s="51"/>
      <c r="I60" s="51"/>
      <c r="J60" s="51"/>
      <c r="K60" s="51"/>
      <c r="L60" s="51"/>
      <c r="M60" s="51"/>
      <c r="N60" s="51"/>
    </row>
    <row r="61" spans="1:14">
      <c r="A61" s="57" t="s">
        <v>190</v>
      </c>
      <c r="B61" s="58" t="s">
        <v>115</v>
      </c>
      <c r="C61" s="59">
        <v>1821307.3580222607</v>
      </c>
      <c r="D61" s="59">
        <v>0</v>
      </c>
      <c r="E61" s="61">
        <f t="shared" si="0"/>
        <v>382474.54518467473</v>
      </c>
      <c r="F61" s="59">
        <f t="shared" si="4"/>
        <v>382474.54518467473</v>
      </c>
      <c r="G61" s="60"/>
      <c r="H61" s="51"/>
      <c r="I61" s="51"/>
      <c r="J61" s="51"/>
      <c r="K61" s="51"/>
      <c r="L61" s="51"/>
      <c r="M61" s="51"/>
      <c r="N61" s="51"/>
    </row>
    <row r="62" spans="1:14">
      <c r="A62" s="57" t="s">
        <v>191</v>
      </c>
      <c r="B62" s="58" t="s">
        <v>116</v>
      </c>
      <c r="C62" s="59">
        <v>1911274.1367588602</v>
      </c>
      <c r="D62" s="59">
        <v>0</v>
      </c>
      <c r="E62" s="61">
        <f t="shared" si="0"/>
        <v>401367.56871936063</v>
      </c>
      <c r="F62" s="59">
        <f t="shared" si="4"/>
        <v>401367.56871936063</v>
      </c>
      <c r="G62" s="60"/>
      <c r="H62" s="51"/>
      <c r="I62" s="51"/>
      <c r="J62" s="51"/>
      <c r="K62" s="51"/>
      <c r="L62" s="51"/>
      <c r="M62" s="51"/>
      <c r="N62" s="51"/>
    </row>
    <row r="63" spans="1:14">
      <c r="A63" s="57" t="s">
        <v>192</v>
      </c>
      <c r="B63" s="58" t="s">
        <v>193</v>
      </c>
      <c r="C63" s="59">
        <v>-7615364.8799999999</v>
      </c>
      <c r="D63" s="59">
        <v>0</v>
      </c>
      <c r="E63" s="61">
        <f t="shared" si="0"/>
        <v>-1599226.6247999999</v>
      </c>
      <c r="F63" s="59">
        <f t="shared" si="4"/>
        <v>-1599226.6247999999</v>
      </c>
      <c r="G63" s="60"/>
      <c r="H63" s="51"/>
      <c r="I63" s="51"/>
      <c r="J63" s="51"/>
      <c r="K63" s="51"/>
      <c r="L63" s="51"/>
      <c r="M63" s="51"/>
      <c r="N63" s="51"/>
    </row>
    <row r="64" spans="1:14">
      <c r="A64" s="57" t="s">
        <v>194</v>
      </c>
      <c r="B64" s="58" t="s">
        <v>195</v>
      </c>
      <c r="C64" s="59">
        <v>-7123110.8600000003</v>
      </c>
      <c r="D64" s="59">
        <v>0</v>
      </c>
      <c r="E64" s="61">
        <f t="shared" si="0"/>
        <v>-1495853.2805999999</v>
      </c>
      <c r="F64" s="59">
        <f t="shared" si="4"/>
        <v>-1495853.2805999999</v>
      </c>
      <c r="G64" s="60"/>
      <c r="H64" s="51"/>
      <c r="I64" s="51"/>
      <c r="J64" s="51"/>
      <c r="K64" s="51"/>
      <c r="L64" s="51"/>
      <c r="M64" s="51"/>
      <c r="N64" s="51"/>
    </row>
    <row r="65" spans="1:14">
      <c r="A65" s="57" t="s">
        <v>83</v>
      </c>
      <c r="B65" s="58" t="s">
        <v>29</v>
      </c>
      <c r="C65" s="59">
        <v>162187522.76720503</v>
      </c>
      <c r="D65" s="59">
        <v>-51866367.466528066</v>
      </c>
      <c r="E65" s="59">
        <f>-C65*$E$8</f>
        <v>-34059379.781113058</v>
      </c>
      <c r="F65" s="59">
        <f>D65-E65</f>
        <v>-17806987.685415007</v>
      </c>
      <c r="G65" s="60"/>
      <c r="H65" s="51"/>
      <c r="I65" s="51"/>
      <c r="J65" s="51"/>
      <c r="K65" s="51"/>
      <c r="L65" s="51"/>
      <c r="M65" s="51"/>
      <c r="N65" s="51"/>
    </row>
    <row r="66" spans="1:14">
      <c r="A66" s="55"/>
      <c r="B66" s="55"/>
      <c r="C66" s="55"/>
      <c r="D66" s="62"/>
      <c r="E66" s="55"/>
      <c r="F66" s="55"/>
      <c r="G66" s="51"/>
      <c r="H66" s="51"/>
      <c r="I66" s="51"/>
      <c r="J66" s="51"/>
      <c r="K66" s="51"/>
      <c r="L66" s="51"/>
      <c r="M66" s="51"/>
      <c r="N66" s="51"/>
    </row>
    <row r="67" spans="1:14">
      <c r="A67" s="55"/>
      <c r="B67" s="63" t="s">
        <v>39</v>
      </c>
      <c r="C67" s="64">
        <f>SUM(C9:C65)</f>
        <v>23551703.694239646</v>
      </c>
      <c r="D67" s="62">
        <f>SUM(D9:D65)</f>
        <v>-24720198.196528066</v>
      </c>
      <c r="E67" s="62">
        <f>SUM(E9:E65)</f>
        <v>-63172901.786435783</v>
      </c>
      <c r="F67" s="62">
        <f>SUM(F9:F65)</f>
        <v>-19774340.420737736</v>
      </c>
      <c r="G67" s="51"/>
      <c r="H67" s="51"/>
      <c r="I67" s="51"/>
      <c r="J67" s="51"/>
      <c r="K67" s="51"/>
      <c r="L67" s="51"/>
      <c r="M67" s="51"/>
      <c r="N67" s="51"/>
    </row>
    <row r="68" spans="1:14">
      <c r="A68" s="55"/>
      <c r="B68" s="65" t="s">
        <v>124</v>
      </c>
      <c r="C68" s="62">
        <f>C6+C67</f>
        <v>419819857.78423941</v>
      </c>
      <c r="D68" s="62"/>
      <c r="E68" s="55"/>
      <c r="F68" s="55"/>
      <c r="G68" s="51"/>
      <c r="H68" s="51"/>
      <c r="I68" s="51"/>
      <c r="J68" s="51"/>
      <c r="K68" s="51"/>
      <c r="L68" s="51"/>
      <c r="M68" s="51"/>
      <c r="N68" s="51"/>
    </row>
    <row r="69" spans="1:14">
      <c r="A69" s="55"/>
      <c r="B69" s="66" t="s">
        <v>125</v>
      </c>
      <c r="C69" s="67">
        <v>0.21</v>
      </c>
      <c r="D69" s="64"/>
      <c r="E69" s="66"/>
      <c r="F69" s="55"/>
      <c r="G69" s="51"/>
      <c r="H69" s="51"/>
      <c r="I69" s="51"/>
      <c r="J69" s="51"/>
      <c r="K69" s="51"/>
      <c r="L69" s="51"/>
      <c r="M69" s="51"/>
      <c r="N69" s="51"/>
    </row>
    <row r="70" spans="1:14">
      <c r="A70" s="55"/>
      <c r="B70" s="63" t="s">
        <v>40</v>
      </c>
      <c r="C70" s="68">
        <f>C68*C69</f>
        <v>88162170.13469027</v>
      </c>
      <c r="D70" s="68">
        <f>D67</f>
        <v>-24720198.196528066</v>
      </c>
      <c r="E70" s="68">
        <f>C70+D70</f>
        <v>63441971.938162208</v>
      </c>
      <c r="F70" s="55"/>
      <c r="G70" s="51"/>
      <c r="H70" s="51"/>
      <c r="I70" s="51"/>
      <c r="J70" s="51"/>
      <c r="K70" s="51"/>
      <c r="L70" s="51"/>
      <c r="M70" s="51"/>
      <c r="N70" s="51"/>
    </row>
    <row r="71" spans="1:14" s="37" customFormat="1">
      <c r="A71" s="55"/>
      <c r="B71" s="55" t="s">
        <v>126</v>
      </c>
      <c r="C71" s="69">
        <v>450990.17560000002</v>
      </c>
      <c r="D71" s="70">
        <v>0</v>
      </c>
      <c r="E71" s="71">
        <f>+C71</f>
        <v>450990.17560000002</v>
      </c>
      <c r="F71" s="55"/>
      <c r="G71" s="55"/>
      <c r="H71" s="55"/>
      <c r="I71" s="55"/>
      <c r="J71" s="55"/>
      <c r="K71" s="55"/>
      <c r="L71" s="55"/>
      <c r="M71" s="55"/>
      <c r="N71" s="55"/>
    </row>
    <row r="72" spans="1:14" s="37" customFormat="1" ht="15" thickBot="1">
      <c r="A72" s="55"/>
      <c r="B72" s="72" t="s">
        <v>127</v>
      </c>
      <c r="C72" s="73">
        <f>+C70+C71</f>
        <v>88613160.310290277</v>
      </c>
      <c r="D72" s="73">
        <f>+D70+D71</f>
        <v>-24720198.196528066</v>
      </c>
      <c r="E72" s="73">
        <f>+E70+E71</f>
        <v>63892962.113762207</v>
      </c>
      <c r="F72" s="55"/>
      <c r="G72" s="55"/>
      <c r="H72" s="55"/>
      <c r="I72" s="55"/>
      <c r="J72" s="55"/>
      <c r="K72" s="55"/>
      <c r="L72" s="55"/>
      <c r="M72" s="55"/>
      <c r="N72" s="55"/>
    </row>
    <row r="73" spans="1:14" s="37" customFormat="1" ht="15" thickTop="1">
      <c r="A73" s="55"/>
      <c r="B73" s="63"/>
      <c r="C73" s="68"/>
      <c r="D73" s="68"/>
      <c r="E73" s="68"/>
      <c r="F73" s="55"/>
      <c r="G73" s="55"/>
      <c r="H73" s="55"/>
      <c r="I73" s="55"/>
      <c r="J73" s="55"/>
      <c r="K73" s="55"/>
      <c r="L73" s="55"/>
      <c r="M73" s="55"/>
      <c r="N73" s="55"/>
    </row>
    <row r="74" spans="1:14" s="37" customFormat="1">
      <c r="A74" s="55"/>
      <c r="B74" s="74" t="s">
        <v>41</v>
      </c>
      <c r="C74" s="62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</row>
    <row r="75" spans="1:14" s="37" customFormat="1">
      <c r="A75" s="55"/>
      <c r="B75" s="65" t="s">
        <v>42</v>
      </c>
      <c r="C75" s="62">
        <f>C6</f>
        <v>396268154.08999979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</row>
    <row r="76" spans="1:14" s="37" customFormat="1">
      <c r="A76" s="55"/>
      <c r="B76" s="65"/>
      <c r="C76" s="75">
        <v>0.21</v>
      </c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</row>
    <row r="77" spans="1:14" s="37" customFormat="1">
      <c r="A77" s="55"/>
      <c r="B77" s="65" t="s">
        <v>98</v>
      </c>
      <c r="C77" s="62">
        <f>C75*21%</f>
        <v>83216312.358899951</v>
      </c>
      <c r="D77" s="76">
        <f t="shared" ref="D77:D85" si="5">C77/$C$75</f>
        <v>0.21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</row>
    <row r="78" spans="1:14" s="37" customFormat="1">
      <c r="A78" s="55"/>
      <c r="B78" s="77" t="s">
        <v>27</v>
      </c>
      <c r="C78" s="62">
        <f>F60</f>
        <v>140800.67237323502</v>
      </c>
      <c r="D78" s="76">
        <f t="shared" si="5"/>
        <v>3.5531664838567018E-4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4" s="37" customFormat="1">
      <c r="A79" s="55"/>
      <c r="B79" s="77" t="s">
        <v>28</v>
      </c>
      <c r="C79" s="62">
        <f>F59</f>
        <v>150209.36279999997</v>
      </c>
      <c r="D79" s="76">
        <f t="shared" si="5"/>
        <v>3.7905988974800298E-4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</row>
    <row r="80" spans="1:14" s="37" customFormat="1">
      <c r="A80" s="55"/>
      <c r="B80" s="77" t="s">
        <v>193</v>
      </c>
      <c r="C80" s="62">
        <f>F63</f>
        <v>-1599226.6247999999</v>
      </c>
      <c r="D80" s="76">
        <f t="shared" si="5"/>
        <v>-4.0357182586940512E-3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</row>
    <row r="81" spans="1:14" s="37" customFormat="1">
      <c r="A81" s="55"/>
      <c r="B81" s="78" t="s">
        <v>195</v>
      </c>
      <c r="C81" s="62">
        <f>F64</f>
        <v>-1495853.2805999999</v>
      </c>
      <c r="D81" s="76">
        <f t="shared" si="5"/>
        <v>-3.7748511081722304E-3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</row>
    <row r="82" spans="1:14" s="37" customFormat="1">
      <c r="A82" s="55"/>
      <c r="B82" s="78" t="s">
        <v>43</v>
      </c>
      <c r="C82" s="62">
        <f>F65+F24</f>
        <v>-17754112.765415005</v>
      </c>
      <c r="D82" s="76">
        <f t="shared" si="5"/>
        <v>-4.4803279249592994E-2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s="37" customFormat="1">
      <c r="A83" s="55"/>
      <c r="B83" s="78" t="s">
        <v>115</v>
      </c>
      <c r="C83" s="62">
        <f>F61</f>
        <v>382474.54518467473</v>
      </c>
      <c r="D83" s="76">
        <f t="shared" si="5"/>
        <v>9.6519122527773886E-4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4" s="37" customFormat="1">
      <c r="A84" s="55"/>
      <c r="B84" s="78" t="s">
        <v>116</v>
      </c>
      <c r="C84" s="62">
        <f>F62</f>
        <v>401367.56871936063</v>
      </c>
      <c r="D84" s="76">
        <f t="shared" si="5"/>
        <v>1.0128685956131683E-3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</row>
    <row r="85" spans="1:14">
      <c r="A85" s="55"/>
      <c r="B85" s="77" t="s">
        <v>128</v>
      </c>
      <c r="C85" s="69">
        <f>E71</f>
        <v>450990.17560000002</v>
      </c>
      <c r="D85" s="76">
        <f t="shared" si="5"/>
        <v>1.13809341211298E-3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spans="1:14" ht="15" thickBot="1">
      <c r="A86" s="55"/>
      <c r="B86" s="79" t="s">
        <v>50</v>
      </c>
      <c r="C86" s="80">
        <f>SUM(C77:C85)</f>
        <v>63892962.012762219</v>
      </c>
      <c r="D86" s="81">
        <f>C86/C75</f>
        <v>0.16123668115467829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</row>
    <row r="87" spans="1:14" s="45" customFormat="1" ht="15" thickTop="1">
      <c r="A87" s="55"/>
      <c r="B87" s="55"/>
      <c r="C87" s="62">
        <f>C86-E72</f>
        <v>-0.10099998861551285</v>
      </c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</row>
    <row r="88" spans="1:14" s="46" customFormat="1">
      <c r="A88" s="55"/>
      <c r="B88" s="55"/>
      <c r="C88" s="55"/>
      <c r="D88" s="55"/>
      <c r="E88" s="55"/>
      <c r="F88" s="55"/>
      <c r="G88" s="51"/>
      <c r="H88" s="51"/>
      <c r="I88" s="51"/>
      <c r="J88" s="51"/>
      <c r="K88" s="51"/>
      <c r="L88" s="51"/>
      <c r="M88" s="51"/>
      <c r="N88" s="51"/>
    </row>
    <row r="89" spans="1:14" s="45" customFormat="1">
      <c r="A89" s="55"/>
      <c r="B89" s="55"/>
      <c r="C89" s="55"/>
      <c r="D89" s="55"/>
      <c r="E89" s="55"/>
      <c r="F89" s="55"/>
      <c r="G89" s="51"/>
      <c r="H89" s="51"/>
      <c r="I89" s="51"/>
      <c r="J89" s="51"/>
      <c r="K89" s="51"/>
      <c r="L89" s="51"/>
      <c r="M89" s="51"/>
      <c r="N89" s="51"/>
    </row>
    <row r="90" spans="1:14" s="45" customFormat="1" ht="15" thickBo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</row>
    <row r="91" spans="1:14" s="45" customFormat="1" ht="18">
      <c r="A91" s="55"/>
      <c r="B91" s="82" t="s">
        <v>99</v>
      </c>
      <c r="C91" s="83" t="s">
        <v>100</v>
      </c>
      <c r="D91" s="84" t="s">
        <v>101</v>
      </c>
      <c r="E91" s="85" t="s">
        <v>102</v>
      </c>
      <c r="F91" s="55"/>
      <c r="G91" s="55"/>
      <c r="H91" s="55"/>
      <c r="I91" s="55"/>
      <c r="J91" s="55"/>
      <c r="K91" s="55"/>
      <c r="L91" s="55"/>
      <c r="M91" s="55"/>
      <c r="N91" s="55"/>
    </row>
    <row r="92" spans="1:14" s="45" customFormat="1">
      <c r="A92" s="55"/>
      <c r="B92" s="86" t="s">
        <v>117</v>
      </c>
      <c r="C92" s="87">
        <v>268909974.00095242</v>
      </c>
      <c r="D92" s="87">
        <v>9511868.8561904766</v>
      </c>
      <c r="E92" s="88">
        <f>SUBTOTAL(9,C92:D92)</f>
        <v>278421842.85714293</v>
      </c>
      <c r="F92" s="55"/>
      <c r="G92" s="55"/>
      <c r="H92" s="55"/>
      <c r="I92" s="55"/>
      <c r="J92" s="55"/>
      <c r="K92" s="55"/>
      <c r="L92" s="55"/>
      <c r="M92" s="55"/>
      <c r="N92" s="55"/>
    </row>
    <row r="93" spans="1:14">
      <c r="A93" s="55"/>
      <c r="B93" s="86" t="s">
        <v>103</v>
      </c>
      <c r="C93" s="87">
        <v>-88017028.182752416</v>
      </c>
      <c r="D93" s="87">
        <v>-26816103.67439048</v>
      </c>
      <c r="E93" s="88">
        <f>SUBTOTAL(9,C93:D93)</f>
        <v>-114833131.8571429</v>
      </c>
      <c r="F93" s="55"/>
      <c r="G93" s="55"/>
      <c r="H93" s="55"/>
      <c r="I93" s="55"/>
      <c r="J93" s="55"/>
      <c r="K93" s="55"/>
      <c r="L93" s="55"/>
      <c r="M93" s="55"/>
      <c r="N93" s="55"/>
    </row>
    <row r="94" spans="1:14" s="37" customFormat="1">
      <c r="A94" s="55"/>
      <c r="B94" s="86" t="s">
        <v>104</v>
      </c>
      <c r="C94" s="87">
        <v>3221848.7283952367</v>
      </c>
      <c r="D94" s="87">
        <v>1968152.652557143</v>
      </c>
      <c r="E94" s="88">
        <f>SUBTOTAL(9,C94:D94)</f>
        <v>5190001.3809523797</v>
      </c>
      <c r="F94" s="55"/>
      <c r="G94" s="55"/>
      <c r="H94" s="55"/>
      <c r="I94" s="55"/>
      <c r="J94" s="55"/>
      <c r="K94" s="55"/>
      <c r="L94" s="55"/>
      <c r="M94" s="55"/>
      <c r="N94" s="55"/>
    </row>
    <row r="95" spans="1:14" s="37" customFormat="1">
      <c r="A95" s="55"/>
      <c r="B95" s="86" t="s">
        <v>118</v>
      </c>
      <c r="C95" s="89">
        <v>-21927271.779390216</v>
      </c>
      <c r="D95" s="89">
        <v>-2809700.8693004334</v>
      </c>
      <c r="E95" s="90">
        <f>SUM(C95:D95)</f>
        <v>-24736972.648690648</v>
      </c>
      <c r="F95" s="55"/>
      <c r="G95" s="55"/>
      <c r="H95" s="55"/>
      <c r="I95" s="55"/>
      <c r="J95" s="55"/>
      <c r="K95" s="55"/>
      <c r="L95" s="55"/>
      <c r="M95" s="55"/>
      <c r="N95" s="55"/>
    </row>
    <row r="96" spans="1:14" s="37" customFormat="1">
      <c r="A96" s="55"/>
      <c r="B96" s="86" t="s">
        <v>119</v>
      </c>
      <c r="C96" s="87">
        <f>SUM(C92:C95)</f>
        <v>162187522.767205</v>
      </c>
      <c r="D96" s="87">
        <f>SUM(D92:D95)</f>
        <v>-18145783.034943294</v>
      </c>
      <c r="E96" s="88">
        <f>SUM(E92:E95)</f>
        <v>144041739.73226178</v>
      </c>
      <c r="F96" s="55"/>
      <c r="G96" s="55"/>
      <c r="H96" s="55"/>
      <c r="I96" s="55"/>
      <c r="J96" s="55"/>
      <c r="K96" s="55"/>
      <c r="L96" s="55"/>
      <c r="M96" s="55"/>
      <c r="N96" s="55"/>
    </row>
    <row r="97" spans="1:14" s="37" customFormat="1">
      <c r="A97" s="55"/>
      <c r="B97" s="86"/>
      <c r="C97" s="91">
        <v>0.21</v>
      </c>
      <c r="D97" s="91">
        <v>0.21</v>
      </c>
      <c r="E97" s="92">
        <v>0.21</v>
      </c>
      <c r="F97" s="55"/>
      <c r="G97" s="55"/>
      <c r="H97" s="55"/>
      <c r="I97" s="55"/>
      <c r="J97" s="55"/>
      <c r="K97" s="55"/>
      <c r="L97" s="55"/>
      <c r="M97" s="55"/>
      <c r="N97" s="55"/>
    </row>
    <row r="98" spans="1:14" s="37" customFormat="1">
      <c r="A98" s="55"/>
      <c r="B98" s="86" t="s">
        <v>106</v>
      </c>
      <c r="C98" s="87">
        <f>C96*C97</f>
        <v>34059379.781113051</v>
      </c>
      <c r="D98" s="87">
        <f>D96*D97</f>
        <v>-3810614.4373380914</v>
      </c>
      <c r="E98" s="88">
        <f>E96*E97</f>
        <v>30248765.343774971</v>
      </c>
      <c r="F98" s="55"/>
      <c r="G98" s="55"/>
      <c r="H98" s="55"/>
      <c r="I98" s="55"/>
      <c r="J98" s="55"/>
      <c r="K98" s="55"/>
      <c r="L98" s="55"/>
      <c r="M98" s="55"/>
      <c r="N98" s="55"/>
    </row>
    <row r="99" spans="1:14" s="37" customFormat="1">
      <c r="A99" s="55"/>
      <c r="B99" s="86" t="s">
        <v>105</v>
      </c>
      <c r="C99" s="89">
        <v>-51866367.466528066</v>
      </c>
      <c r="D99" s="89">
        <v>-1407455.2772469078</v>
      </c>
      <c r="E99" s="90">
        <f>SUM(C99:D99)</f>
        <v>-53273822.743774973</v>
      </c>
      <c r="F99" s="55"/>
      <c r="G99" s="55"/>
      <c r="H99" s="55"/>
      <c r="I99" s="55"/>
      <c r="J99" s="55"/>
      <c r="K99" s="55"/>
      <c r="L99" s="55"/>
      <c r="M99" s="55"/>
      <c r="N99" s="55"/>
    </row>
    <row r="100" spans="1:14" s="37" customFormat="1" ht="15" thickBot="1">
      <c r="A100" s="55"/>
      <c r="B100" s="93" t="s">
        <v>103</v>
      </c>
      <c r="C100" s="94">
        <f>SUM(C98:C99)</f>
        <v>-17806987.685415015</v>
      </c>
      <c r="D100" s="94">
        <f>SUM(D98:D99)</f>
        <v>-5218069.7145849988</v>
      </c>
      <c r="E100" s="95">
        <f>SUM(E98:E99)</f>
        <v>-23025057.400000002</v>
      </c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s="37" customFormat="1">
      <c r="A101" s="55"/>
      <c r="B101" s="55"/>
      <c r="C101" s="55"/>
      <c r="D101" s="55"/>
      <c r="E101" s="55"/>
      <c r="F101" s="55"/>
      <c r="G101" s="51"/>
      <c r="H101" s="51"/>
      <c r="I101" s="51"/>
      <c r="J101" s="51"/>
      <c r="K101" s="51"/>
      <c r="L101" s="51"/>
      <c r="M101" s="51"/>
      <c r="N101" s="51"/>
    </row>
    <row r="102" spans="1:14" s="37" customFormat="1">
      <c r="A102" s="55"/>
      <c r="B102" s="55"/>
      <c r="C102" s="55"/>
      <c r="D102" s="55"/>
      <c r="E102" s="55"/>
      <c r="F102" s="55"/>
      <c r="G102" s="51"/>
      <c r="H102" s="51"/>
      <c r="I102" s="51"/>
      <c r="J102" s="51"/>
      <c r="K102" s="51"/>
      <c r="L102" s="51"/>
      <c r="M102" s="51"/>
      <c r="N102" s="51"/>
    </row>
    <row r="103" spans="1:14" s="37" customFormat="1">
      <c r="A103" s="55"/>
      <c r="B103" s="55"/>
      <c r="C103" s="55"/>
      <c r="D103" s="55"/>
      <c r="E103" s="55"/>
      <c r="F103" s="55"/>
      <c r="G103" s="51"/>
      <c r="H103" s="51"/>
      <c r="I103" s="51"/>
      <c r="J103" s="51"/>
      <c r="K103" s="51"/>
      <c r="L103" s="51"/>
      <c r="M103" s="51"/>
      <c r="N103" s="51"/>
    </row>
    <row r="104" spans="1:14" s="37" customFormat="1">
      <c r="A104" s="55"/>
      <c r="B104" s="55"/>
      <c r="C104" s="55"/>
      <c r="D104" s="55"/>
      <c r="E104" s="55"/>
      <c r="F104" s="55"/>
      <c r="G104" s="51"/>
      <c r="H104" s="51"/>
      <c r="I104" s="51"/>
      <c r="J104" s="51"/>
      <c r="K104" s="51"/>
      <c r="L104" s="51"/>
      <c r="M104" s="51"/>
      <c r="N104" s="51"/>
    </row>
    <row r="105" spans="1:14">
      <c r="A105" s="55"/>
      <c r="B105" s="55"/>
      <c r="C105" s="55"/>
      <c r="D105" s="55"/>
      <c r="E105" s="55"/>
      <c r="F105" s="55"/>
      <c r="G105" s="51"/>
      <c r="H105" s="51"/>
      <c r="I105" s="51"/>
      <c r="J105" s="51"/>
      <c r="K105" s="51"/>
      <c r="L105" s="51"/>
      <c r="M105" s="51"/>
      <c r="N105" s="51"/>
    </row>
    <row r="106" spans="1:14">
      <c r="A106" s="55"/>
      <c r="B106" s="55"/>
      <c r="C106" s="55"/>
      <c r="D106" s="55"/>
      <c r="E106" s="55"/>
      <c r="F106" s="55"/>
      <c r="G106" s="51"/>
      <c r="H106" s="51"/>
      <c r="I106" s="51"/>
      <c r="J106" s="51"/>
      <c r="K106" s="51"/>
      <c r="L106" s="51"/>
      <c r="M106" s="51"/>
      <c r="N106" s="51"/>
    </row>
    <row r="107" spans="1:14">
      <c r="A107" s="55"/>
      <c r="B107" s="55"/>
      <c r="C107" s="55"/>
      <c r="D107" s="55"/>
      <c r="E107" s="55"/>
      <c r="F107" s="55"/>
      <c r="G107" s="51"/>
      <c r="H107" s="51"/>
      <c r="I107" s="51"/>
      <c r="J107" s="51"/>
      <c r="K107" s="51"/>
      <c r="L107" s="51"/>
      <c r="M107" s="51"/>
      <c r="N107" s="51"/>
    </row>
    <row r="108" spans="1:14">
      <c r="A108" s="55"/>
      <c r="B108" s="55"/>
      <c r="C108" s="55"/>
      <c r="D108" s="55"/>
      <c r="E108" s="55"/>
      <c r="F108" s="55"/>
      <c r="G108" s="51"/>
      <c r="H108" s="51"/>
      <c r="I108" s="51"/>
      <c r="J108" s="51"/>
      <c r="K108" s="51"/>
      <c r="L108" s="51"/>
      <c r="M108" s="51"/>
      <c r="N108" s="51"/>
    </row>
    <row r="109" spans="1:14">
      <c r="A109" s="55"/>
      <c r="B109" s="55"/>
      <c r="C109" s="55"/>
      <c r="D109" s="55"/>
      <c r="E109" s="55"/>
      <c r="F109" s="55"/>
      <c r="G109" s="51"/>
      <c r="H109" s="51"/>
      <c r="I109" s="51"/>
      <c r="J109" s="51"/>
      <c r="K109" s="51"/>
      <c r="L109" s="51"/>
      <c r="M109" s="51"/>
      <c r="N109" s="51"/>
    </row>
    <row r="110" spans="1:14">
      <c r="A110" s="55"/>
      <c r="B110" s="55"/>
      <c r="C110" s="55"/>
      <c r="D110" s="55"/>
      <c r="E110" s="55"/>
      <c r="F110" s="55"/>
      <c r="G110" s="51"/>
      <c r="H110" s="51"/>
      <c r="I110" s="51"/>
      <c r="J110" s="51"/>
      <c r="K110" s="51"/>
      <c r="L110" s="51"/>
      <c r="M110" s="51"/>
      <c r="N110" s="51"/>
    </row>
    <row r="111" spans="1:14">
      <c r="A111" s="55"/>
      <c r="B111" s="55"/>
      <c r="C111" s="55"/>
      <c r="D111" s="55"/>
      <c r="E111" s="55"/>
      <c r="F111" s="55"/>
      <c r="G111" s="51"/>
      <c r="H111" s="51"/>
      <c r="I111" s="51"/>
      <c r="J111" s="51"/>
      <c r="K111" s="51"/>
      <c r="L111" s="51"/>
      <c r="M111" s="51"/>
      <c r="N111" s="51"/>
    </row>
    <row r="112" spans="1:14">
      <c r="A112" s="55"/>
      <c r="B112" s="55"/>
      <c r="C112" s="55"/>
      <c r="D112" s="55"/>
      <c r="E112" s="55"/>
      <c r="F112" s="55"/>
      <c r="G112" s="51"/>
      <c r="H112" s="51"/>
      <c r="I112" s="51"/>
      <c r="J112" s="51"/>
      <c r="K112" s="51"/>
      <c r="L112" s="51"/>
      <c r="M112" s="51"/>
      <c r="N112" s="51"/>
    </row>
    <row r="113" spans="1:14">
      <c r="A113" s="55"/>
      <c r="B113" s="55"/>
      <c r="C113" s="55"/>
      <c r="D113" s="55"/>
      <c r="E113" s="55"/>
      <c r="F113" s="55"/>
      <c r="G113" s="51"/>
      <c r="H113" s="51"/>
      <c r="I113" s="51"/>
      <c r="J113" s="51"/>
      <c r="K113" s="51"/>
      <c r="L113" s="51"/>
      <c r="M113" s="51"/>
      <c r="N113" s="51"/>
    </row>
    <row r="114" spans="1:14">
      <c r="A114" s="55"/>
      <c r="B114" s="55"/>
      <c r="C114" s="55"/>
      <c r="D114" s="55"/>
      <c r="E114" s="55"/>
      <c r="F114" s="55"/>
      <c r="G114" s="51"/>
      <c r="H114" s="51"/>
      <c r="I114" s="51"/>
      <c r="J114" s="51"/>
      <c r="K114" s="51"/>
      <c r="L114" s="51"/>
      <c r="M114" s="51"/>
      <c r="N114" s="51"/>
    </row>
    <row r="115" spans="1:14">
      <c r="A115" s="55"/>
      <c r="B115" s="55"/>
      <c r="C115" s="55"/>
      <c r="D115" s="55"/>
      <c r="E115" s="55"/>
      <c r="F115" s="55"/>
      <c r="G115" s="51"/>
      <c r="H115" s="51"/>
      <c r="I115" s="51"/>
      <c r="J115" s="51"/>
      <c r="K115" s="51"/>
      <c r="L115" s="51"/>
      <c r="M115" s="51"/>
      <c r="N115" s="51"/>
    </row>
    <row r="116" spans="1:14">
      <c r="A116" s="55"/>
      <c r="B116" s="55"/>
      <c r="C116" s="55"/>
      <c r="D116" s="55"/>
      <c r="E116" s="55"/>
      <c r="F116" s="55"/>
      <c r="G116" s="51"/>
      <c r="H116" s="51"/>
      <c r="I116" s="51"/>
      <c r="J116" s="51"/>
      <c r="K116" s="51"/>
      <c r="L116" s="51"/>
      <c r="M116" s="51"/>
      <c r="N116" s="51"/>
    </row>
    <row r="117" spans="1:14">
      <c r="A117" s="55"/>
      <c r="B117" s="55"/>
      <c r="C117" s="55"/>
      <c r="D117" s="55"/>
      <c r="E117" s="55"/>
      <c r="F117" s="55"/>
      <c r="G117" s="51"/>
      <c r="H117" s="51"/>
      <c r="I117" s="51"/>
      <c r="J117" s="51"/>
      <c r="K117" s="51"/>
      <c r="L117" s="51"/>
      <c r="M117" s="51"/>
      <c r="N117" s="51"/>
    </row>
    <row r="118" spans="1:14">
      <c r="A118" s="55"/>
      <c r="B118" s="55"/>
      <c r="C118" s="55"/>
      <c r="D118" s="55"/>
      <c r="E118" s="55"/>
      <c r="F118" s="55"/>
      <c r="G118" s="51"/>
      <c r="H118" s="51"/>
      <c r="I118" s="51"/>
      <c r="J118" s="51"/>
      <c r="K118" s="51"/>
      <c r="L118" s="51"/>
      <c r="M118" s="51"/>
      <c r="N118" s="51"/>
    </row>
    <row r="119" spans="1:14">
      <c r="A119" s="55"/>
      <c r="B119" s="55"/>
      <c r="C119" s="55"/>
      <c r="D119" s="55"/>
      <c r="E119" s="55"/>
      <c r="F119" s="55"/>
      <c r="G119" s="51"/>
      <c r="H119" s="51"/>
      <c r="I119" s="51"/>
      <c r="J119" s="51"/>
      <c r="K119" s="51"/>
      <c r="L119" s="51"/>
      <c r="M119" s="51"/>
      <c r="N119" s="51"/>
    </row>
    <row r="120" spans="1:14">
      <c r="A120" s="55"/>
      <c r="B120" s="55"/>
      <c r="C120" s="55"/>
      <c r="D120" s="55"/>
      <c r="E120" s="55"/>
      <c r="F120" s="55"/>
      <c r="G120" s="51"/>
      <c r="H120" s="51"/>
      <c r="I120" s="51"/>
      <c r="J120" s="51"/>
      <c r="K120" s="51"/>
      <c r="L120" s="51"/>
      <c r="M120" s="51"/>
      <c r="N120" s="51"/>
    </row>
    <row r="121" spans="1:14">
      <c r="A121" s="55"/>
      <c r="B121" s="55"/>
      <c r="C121" s="55"/>
      <c r="D121" s="55"/>
      <c r="E121" s="55"/>
      <c r="F121" s="55"/>
      <c r="G121" s="51"/>
      <c r="H121" s="51"/>
      <c r="I121" s="51"/>
      <c r="J121" s="51"/>
      <c r="K121" s="51"/>
      <c r="L121" s="51"/>
      <c r="M121" s="51"/>
      <c r="N121" s="51"/>
    </row>
    <row r="122" spans="1:14">
      <c r="A122" s="55"/>
      <c r="B122" s="55"/>
      <c r="C122" s="55"/>
      <c r="D122" s="55"/>
      <c r="E122" s="55"/>
      <c r="F122" s="55"/>
      <c r="G122" s="51"/>
      <c r="H122" s="51"/>
      <c r="I122" s="51"/>
      <c r="J122" s="51"/>
      <c r="K122" s="51"/>
      <c r="L122" s="51"/>
      <c r="M122" s="51"/>
      <c r="N122" s="51"/>
    </row>
    <row r="123" spans="1:14">
      <c r="A123" s="55"/>
      <c r="B123" s="55"/>
      <c r="C123" s="55"/>
      <c r="D123" s="55"/>
      <c r="E123" s="55"/>
      <c r="F123" s="55"/>
      <c r="G123" s="51"/>
      <c r="H123" s="51"/>
      <c r="I123" s="51"/>
      <c r="J123" s="51"/>
      <c r="K123" s="51"/>
      <c r="L123" s="51"/>
      <c r="M123" s="51"/>
      <c r="N123" s="51"/>
    </row>
    <row r="124" spans="1:14">
      <c r="A124" s="55"/>
      <c r="B124" s="55"/>
      <c r="C124" s="55"/>
      <c r="D124" s="55"/>
      <c r="E124" s="55"/>
      <c r="F124" s="55"/>
      <c r="G124" s="51"/>
      <c r="H124" s="51"/>
      <c r="I124" s="51"/>
      <c r="J124" s="51"/>
      <c r="K124" s="51"/>
      <c r="L124" s="51"/>
      <c r="M124" s="51"/>
      <c r="N124" s="51"/>
    </row>
    <row r="125" spans="1:14">
      <c r="A125" s="55"/>
      <c r="B125" s="55"/>
      <c r="C125" s="55"/>
      <c r="D125" s="55"/>
      <c r="E125" s="55"/>
      <c r="F125" s="55"/>
      <c r="G125" s="51"/>
      <c r="H125" s="51"/>
      <c r="I125" s="51"/>
      <c r="J125" s="51"/>
      <c r="K125" s="51"/>
      <c r="L125" s="51"/>
      <c r="M125" s="51"/>
      <c r="N125" s="51"/>
    </row>
    <row r="126" spans="1:14">
      <c r="A126" s="55"/>
      <c r="B126" s="55"/>
      <c r="C126" s="55"/>
      <c r="D126" s="55"/>
      <c r="E126" s="55"/>
      <c r="F126" s="55"/>
      <c r="G126" s="51"/>
      <c r="H126" s="51"/>
      <c r="I126" s="51"/>
      <c r="J126" s="51"/>
      <c r="K126" s="51"/>
      <c r="L126" s="51"/>
      <c r="M126" s="51"/>
      <c r="N126" s="51"/>
    </row>
    <row r="127" spans="1:14">
      <c r="A127" s="55"/>
      <c r="B127" s="55"/>
      <c r="C127" s="55"/>
      <c r="D127" s="55"/>
      <c r="E127" s="55"/>
      <c r="F127" s="55"/>
      <c r="G127" s="51"/>
      <c r="H127" s="51"/>
      <c r="I127" s="51"/>
      <c r="J127" s="51"/>
      <c r="K127" s="51"/>
      <c r="L127" s="51"/>
      <c r="M127" s="51"/>
      <c r="N127" s="51"/>
    </row>
    <row r="128" spans="1:14">
      <c r="A128" s="55"/>
      <c r="B128" s="55"/>
      <c r="C128" s="55"/>
      <c r="D128" s="55"/>
      <c r="E128" s="55"/>
      <c r="F128" s="55"/>
      <c r="G128" s="51"/>
      <c r="H128" s="51"/>
      <c r="I128" s="51"/>
      <c r="J128" s="51"/>
      <c r="K128" s="51"/>
      <c r="L128" s="51"/>
      <c r="M128" s="51"/>
      <c r="N128" s="51"/>
    </row>
    <row r="129" spans="1:14">
      <c r="A129" s="55"/>
      <c r="B129" s="55"/>
      <c r="C129" s="55"/>
      <c r="D129" s="55"/>
      <c r="E129" s="55"/>
      <c r="F129" s="55"/>
      <c r="G129" s="51"/>
      <c r="H129" s="51"/>
      <c r="I129" s="51"/>
      <c r="J129" s="51"/>
      <c r="K129" s="51"/>
      <c r="L129" s="51"/>
      <c r="M129" s="51"/>
      <c r="N129" s="51"/>
    </row>
    <row r="130" spans="1:14">
      <c r="A130" s="55"/>
      <c r="B130" s="55"/>
      <c r="C130" s="55"/>
      <c r="D130" s="55"/>
      <c r="E130" s="55"/>
      <c r="F130" s="55"/>
      <c r="G130" s="51"/>
      <c r="H130" s="51"/>
      <c r="I130" s="51"/>
      <c r="J130" s="51"/>
      <c r="K130" s="51"/>
      <c r="L130" s="51"/>
      <c r="M130" s="51"/>
      <c r="N130" s="51"/>
    </row>
    <row r="131" spans="1:14">
      <c r="A131" s="55"/>
      <c r="B131" s="55"/>
      <c r="C131" s="55"/>
      <c r="D131" s="55"/>
      <c r="E131" s="55"/>
      <c r="F131" s="55"/>
      <c r="G131" s="51"/>
      <c r="H131" s="51"/>
      <c r="I131" s="51"/>
      <c r="J131" s="51"/>
      <c r="K131" s="51"/>
      <c r="L131" s="51"/>
      <c r="M131" s="51"/>
      <c r="N131" s="51"/>
    </row>
    <row r="132" spans="1:14">
      <c r="A132" s="55"/>
      <c r="B132" s="55"/>
      <c r="C132" s="55"/>
      <c r="D132" s="55"/>
      <c r="E132" s="55"/>
      <c r="F132" s="55"/>
      <c r="G132" s="51"/>
      <c r="H132" s="51"/>
      <c r="I132" s="51"/>
      <c r="J132" s="51"/>
      <c r="K132" s="51"/>
      <c r="L132" s="51"/>
      <c r="M132" s="51"/>
      <c r="N132" s="51"/>
    </row>
    <row r="133" spans="1:14">
      <c r="A133" s="55"/>
      <c r="B133" s="55"/>
      <c r="C133" s="55"/>
      <c r="D133" s="55"/>
      <c r="E133" s="55"/>
      <c r="F133" s="55"/>
      <c r="G133" s="51"/>
      <c r="H133" s="51"/>
      <c r="I133" s="51"/>
      <c r="J133" s="51"/>
      <c r="K133" s="51"/>
      <c r="L133" s="51"/>
      <c r="M133" s="51"/>
      <c r="N133" s="51"/>
    </row>
    <row r="134" spans="1:14">
      <c r="A134" s="55"/>
      <c r="B134" s="55"/>
      <c r="C134" s="55"/>
      <c r="D134" s="55"/>
      <c r="E134" s="55"/>
      <c r="F134" s="55"/>
      <c r="G134" s="51"/>
      <c r="H134" s="51"/>
      <c r="I134" s="51"/>
      <c r="J134" s="51"/>
      <c r="K134" s="51"/>
      <c r="L134" s="51"/>
      <c r="M134" s="51"/>
      <c r="N134" s="51"/>
    </row>
    <row r="135" spans="1:14">
      <c r="A135" s="55"/>
      <c r="B135" s="55"/>
      <c r="C135" s="55"/>
      <c r="D135" s="55"/>
      <c r="E135" s="55"/>
      <c r="F135" s="55"/>
      <c r="G135" s="51"/>
      <c r="H135" s="51"/>
      <c r="I135" s="51"/>
      <c r="J135" s="51"/>
      <c r="K135" s="51"/>
      <c r="L135" s="51"/>
      <c r="M135" s="51"/>
      <c r="N135" s="51"/>
    </row>
    <row r="136" spans="1:14">
      <c r="A136" s="55"/>
      <c r="B136" s="55"/>
      <c r="C136" s="55"/>
      <c r="D136" s="55"/>
      <c r="E136" s="55"/>
      <c r="F136" s="55"/>
      <c r="G136" s="51"/>
      <c r="H136" s="51"/>
      <c r="I136" s="51"/>
      <c r="J136" s="51"/>
      <c r="K136" s="51"/>
      <c r="L136" s="51"/>
      <c r="M136" s="51"/>
      <c r="N136" s="51"/>
    </row>
    <row r="137" spans="1:14">
      <c r="A137" s="55"/>
      <c r="B137" s="55"/>
      <c r="C137" s="55"/>
      <c r="D137" s="55"/>
      <c r="E137" s="55"/>
      <c r="F137" s="55"/>
      <c r="G137" s="51"/>
      <c r="H137" s="51"/>
      <c r="I137" s="51"/>
      <c r="J137" s="51"/>
      <c r="K137" s="51"/>
      <c r="L137" s="51"/>
      <c r="M137" s="51"/>
      <c r="N137" s="51"/>
    </row>
    <row r="138" spans="1:14">
      <c r="A138" s="55"/>
      <c r="B138" s="55"/>
      <c r="C138" s="55"/>
      <c r="D138" s="55"/>
      <c r="E138" s="55"/>
      <c r="F138" s="55"/>
      <c r="G138" s="51"/>
      <c r="H138" s="51"/>
      <c r="I138" s="51"/>
      <c r="J138" s="51"/>
      <c r="K138" s="51"/>
      <c r="L138" s="51"/>
      <c r="M138" s="51"/>
      <c r="N138" s="51"/>
    </row>
    <row r="139" spans="1:14">
      <c r="A139" s="55"/>
      <c r="B139" s="55"/>
      <c r="C139" s="55"/>
      <c r="D139" s="55"/>
      <c r="E139" s="55"/>
      <c r="F139" s="55"/>
      <c r="G139" s="51"/>
      <c r="H139" s="51"/>
      <c r="I139" s="51"/>
      <c r="J139" s="51"/>
      <c r="K139" s="51"/>
      <c r="L139" s="51"/>
      <c r="M139" s="51"/>
      <c r="N139" s="51"/>
    </row>
    <row r="140" spans="1:14">
      <c r="A140" s="55"/>
      <c r="B140" s="55"/>
      <c r="C140" s="55"/>
      <c r="D140" s="55"/>
      <c r="E140" s="55"/>
      <c r="F140" s="55"/>
      <c r="G140" s="51"/>
      <c r="H140" s="51"/>
      <c r="I140" s="51"/>
      <c r="J140" s="51"/>
      <c r="K140" s="51"/>
      <c r="L140" s="51"/>
      <c r="M140" s="51"/>
      <c r="N140" s="51"/>
    </row>
    <row r="141" spans="1:14">
      <c r="A141" s="55"/>
      <c r="B141" s="55"/>
      <c r="C141" s="55"/>
      <c r="D141" s="55"/>
      <c r="E141" s="55"/>
      <c r="F141" s="55"/>
      <c r="G141" s="51"/>
      <c r="H141" s="51"/>
      <c r="I141" s="51"/>
      <c r="J141" s="51"/>
      <c r="K141" s="51"/>
      <c r="L141" s="51"/>
      <c r="M141" s="51"/>
      <c r="N141" s="51"/>
    </row>
    <row r="142" spans="1:14">
      <c r="A142" s="55"/>
      <c r="B142" s="55"/>
      <c r="C142" s="55"/>
      <c r="D142" s="55"/>
      <c r="E142" s="55"/>
      <c r="F142" s="55"/>
      <c r="G142" s="51"/>
      <c r="H142" s="51"/>
      <c r="I142" s="51"/>
      <c r="J142" s="51"/>
      <c r="K142" s="51"/>
      <c r="L142" s="51"/>
      <c r="M142" s="51"/>
      <c r="N142" s="51"/>
    </row>
    <row r="143" spans="1:14">
      <c r="A143" s="55"/>
      <c r="B143" s="55"/>
      <c r="C143" s="55"/>
      <c r="D143" s="55"/>
      <c r="E143" s="55"/>
      <c r="F143" s="55"/>
      <c r="G143" s="51"/>
      <c r="H143" s="51"/>
      <c r="I143" s="51"/>
      <c r="J143" s="51"/>
      <c r="K143" s="51"/>
      <c r="L143" s="51"/>
      <c r="M143" s="51"/>
      <c r="N143" s="51"/>
    </row>
    <row r="144" spans="1:14">
      <c r="A144" s="55"/>
      <c r="B144" s="55"/>
      <c r="C144" s="55"/>
      <c r="D144" s="55"/>
      <c r="E144" s="55"/>
      <c r="F144" s="55"/>
      <c r="G144" s="51"/>
      <c r="H144" s="51"/>
      <c r="I144" s="51"/>
      <c r="J144" s="51"/>
      <c r="K144" s="51"/>
      <c r="L144" s="51"/>
      <c r="M144" s="51"/>
      <c r="N144" s="51"/>
    </row>
    <row r="145" spans="1:14">
      <c r="A145" s="55"/>
      <c r="B145" s="55"/>
      <c r="C145" s="55"/>
      <c r="D145" s="55"/>
      <c r="E145" s="55"/>
      <c r="F145" s="55"/>
      <c r="G145" s="51"/>
      <c r="H145" s="51"/>
      <c r="I145" s="51"/>
      <c r="J145" s="51"/>
      <c r="K145" s="51"/>
      <c r="L145" s="51"/>
      <c r="M145" s="51"/>
      <c r="N145" s="51"/>
    </row>
  </sheetData>
  <autoFilter ref="A8:I62"/>
  <pageMargins left="0.7" right="0.7" top="0.75" bottom="0.75" header="0.3" footer="0.3"/>
  <customProperties>
    <customPr name="_pios_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Q4" sqref="Q4"/>
    </sheetView>
  </sheetViews>
  <sheetFormatPr defaultRowHeight="13.2"/>
  <cols>
    <col min="1" max="1" width="14.6640625" bestFit="1" customWidth="1"/>
    <col min="2" max="2" width="10.44140625" bestFit="1" customWidth="1"/>
    <col min="3" max="3" width="8.33203125" bestFit="1" customWidth="1"/>
    <col min="4" max="4" width="29.88671875" bestFit="1" customWidth="1"/>
    <col min="5" max="17" width="16.6640625" customWidth="1"/>
  </cols>
  <sheetData>
    <row r="1" spans="1:17">
      <c r="A1" s="103" t="s">
        <v>129</v>
      </c>
      <c r="B1" s="103" t="s">
        <v>129</v>
      </c>
      <c r="C1" s="103" t="s">
        <v>129</v>
      </c>
      <c r="D1" s="103" t="s">
        <v>130</v>
      </c>
      <c r="E1" s="104" t="s">
        <v>131</v>
      </c>
      <c r="F1" s="104" t="s">
        <v>132</v>
      </c>
      <c r="G1" s="104" t="s">
        <v>133</v>
      </c>
      <c r="H1" s="104" t="s">
        <v>134</v>
      </c>
      <c r="I1" s="104" t="s">
        <v>135</v>
      </c>
      <c r="J1" s="104" t="s">
        <v>136</v>
      </c>
      <c r="K1" s="104" t="s">
        <v>137</v>
      </c>
      <c r="L1" s="104" t="s">
        <v>138</v>
      </c>
      <c r="M1" s="104" t="s">
        <v>139</v>
      </c>
      <c r="N1" s="104" t="s">
        <v>140</v>
      </c>
      <c r="O1" s="104" t="s">
        <v>141</v>
      </c>
      <c r="P1" s="104" t="s">
        <v>142</v>
      </c>
      <c r="Q1" s="105" t="s">
        <v>143</v>
      </c>
    </row>
    <row r="2" spans="1:17">
      <c r="A2" s="103" t="s">
        <v>129</v>
      </c>
      <c r="B2" s="106" t="s">
        <v>129</v>
      </c>
      <c r="C2" s="106" t="s">
        <v>129</v>
      </c>
      <c r="D2" s="103" t="s">
        <v>129</v>
      </c>
      <c r="E2" s="107" t="s">
        <v>144</v>
      </c>
      <c r="F2" s="107" t="s">
        <v>144</v>
      </c>
      <c r="G2" s="107" t="s">
        <v>144</v>
      </c>
      <c r="H2" s="107" t="s">
        <v>144</v>
      </c>
      <c r="I2" s="107" t="s">
        <v>144</v>
      </c>
      <c r="J2" s="107" t="s">
        <v>144</v>
      </c>
      <c r="K2" s="107" t="s">
        <v>144</v>
      </c>
      <c r="L2" s="107" t="s">
        <v>144</v>
      </c>
      <c r="M2" s="107" t="s">
        <v>144</v>
      </c>
      <c r="N2" s="107" t="s">
        <v>144</v>
      </c>
      <c r="O2" s="107" t="s">
        <v>144</v>
      </c>
      <c r="P2" s="107" t="s">
        <v>144</v>
      </c>
      <c r="Q2" s="108" t="s">
        <v>144</v>
      </c>
    </row>
    <row r="3" spans="1:17">
      <c r="A3" s="103" t="s">
        <v>145</v>
      </c>
      <c r="B3" s="97"/>
      <c r="C3" s="103" t="s">
        <v>146</v>
      </c>
      <c r="D3" s="103" t="s">
        <v>129</v>
      </c>
      <c r="E3" s="109" t="s">
        <v>147</v>
      </c>
      <c r="F3" s="109" t="s">
        <v>147</v>
      </c>
      <c r="G3" s="109" t="s">
        <v>147</v>
      </c>
      <c r="H3" s="109" t="s">
        <v>147</v>
      </c>
      <c r="I3" s="109" t="s">
        <v>147</v>
      </c>
      <c r="J3" s="109" t="s">
        <v>147</v>
      </c>
      <c r="K3" s="109" t="s">
        <v>147</v>
      </c>
      <c r="L3" s="109" t="s">
        <v>147</v>
      </c>
      <c r="M3" s="109" t="s">
        <v>147</v>
      </c>
      <c r="N3" s="109" t="s">
        <v>147</v>
      </c>
      <c r="O3" s="109" t="s">
        <v>147</v>
      </c>
      <c r="P3" s="109" t="s">
        <v>147</v>
      </c>
      <c r="Q3" s="110" t="s">
        <v>147</v>
      </c>
    </row>
    <row r="4" spans="1:17">
      <c r="A4" s="104" t="s">
        <v>148</v>
      </c>
      <c r="B4" s="107" t="s">
        <v>149</v>
      </c>
      <c r="C4" s="107" t="s">
        <v>150</v>
      </c>
      <c r="D4" s="104" t="s">
        <v>151</v>
      </c>
      <c r="E4" s="96">
        <v>18715656.379999999</v>
      </c>
      <c r="F4" s="96">
        <v>28568814.539999999</v>
      </c>
      <c r="G4" s="96">
        <v>18937381.850000001</v>
      </c>
      <c r="H4" s="96">
        <v>6584714.2400000002</v>
      </c>
      <c r="I4" s="96">
        <v>5308201.0199999996</v>
      </c>
      <c r="J4" s="96">
        <v>10089241.960000001</v>
      </c>
      <c r="K4" s="96">
        <v>6183610.5700000003</v>
      </c>
      <c r="L4" s="96">
        <v>4400845.04</v>
      </c>
      <c r="M4" s="96">
        <v>12545349.060000001</v>
      </c>
      <c r="N4" s="96">
        <v>9020726.0500000007</v>
      </c>
      <c r="O4" s="96">
        <v>22579106.48</v>
      </c>
      <c r="P4" s="96">
        <v>76349461.969999999</v>
      </c>
      <c r="Q4" s="100">
        <v>219283109.16</v>
      </c>
    </row>
    <row r="5" spans="1:17">
      <c r="A5" s="104" t="s">
        <v>152</v>
      </c>
      <c r="B5" s="107" t="s">
        <v>153</v>
      </c>
      <c r="C5" s="107" t="s">
        <v>154</v>
      </c>
      <c r="D5" s="104" t="s">
        <v>155</v>
      </c>
      <c r="E5" s="96">
        <v>-9597378.8699999992</v>
      </c>
      <c r="F5" s="96">
        <v>-10728072.710000001</v>
      </c>
      <c r="G5" s="96">
        <v>-24075086.129999999</v>
      </c>
      <c r="H5" s="96">
        <v>-8637043.3200000003</v>
      </c>
      <c r="I5" s="96">
        <v>-10942691.4</v>
      </c>
      <c r="J5" s="96">
        <v>-10214357.34</v>
      </c>
      <c r="K5" s="96">
        <v>-12437320.949999999</v>
      </c>
      <c r="L5" s="96">
        <v>-7360557.7300000004</v>
      </c>
      <c r="M5" s="96">
        <v>-14671258.609999999</v>
      </c>
      <c r="N5" s="96">
        <v>-5954819.1500000004</v>
      </c>
      <c r="O5" s="96">
        <v>-7855332.8200000003</v>
      </c>
      <c r="P5" s="96">
        <v>-68288774.950000003</v>
      </c>
      <c r="Q5" s="100">
        <v>-190762693.97999999</v>
      </c>
    </row>
    <row r="6" spans="1:17">
      <c r="A6" s="111" t="s">
        <v>143</v>
      </c>
      <c r="B6" s="98"/>
      <c r="C6" s="98"/>
      <c r="D6" s="102"/>
      <c r="E6" s="99">
        <v>9118277.5099999998</v>
      </c>
      <c r="F6" s="99">
        <v>17840741.829999998</v>
      </c>
      <c r="G6" s="99">
        <v>-5137704.28</v>
      </c>
      <c r="H6" s="99">
        <v>-2052329.08</v>
      </c>
      <c r="I6" s="99">
        <v>-5634490.3799999999</v>
      </c>
      <c r="J6" s="99">
        <v>-125115.38</v>
      </c>
      <c r="K6" s="99">
        <v>-6253710.3799999999</v>
      </c>
      <c r="L6" s="99">
        <v>-2959712.69</v>
      </c>
      <c r="M6" s="99">
        <v>-2125909.5499999998</v>
      </c>
      <c r="N6" s="99">
        <v>3065906.9</v>
      </c>
      <c r="O6" s="99">
        <v>14723773.66</v>
      </c>
      <c r="P6" s="99">
        <v>8060687.0199999996</v>
      </c>
      <c r="Q6" s="101">
        <v>28520415.18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B53A48-53E9-423D-9A74-8D316A376E4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FEC6680-4564-41E9-AE19-715B8B9997ED}"/>
</file>

<file path=customXml/itemProps3.xml><?xml version="1.0" encoding="utf-8"?>
<ds:datastoreItem xmlns:ds="http://schemas.openxmlformats.org/officeDocument/2006/customXml" ds:itemID="{76735BBB-2C89-4E76-9092-C755DA9F9551}"/>
</file>

<file path=customXml/itemProps4.xml><?xml version="1.0" encoding="utf-8"?>
<ds:datastoreItem xmlns:ds="http://schemas.openxmlformats.org/officeDocument/2006/customXml" ds:itemID="{E9D237AA-3398-4478-96F3-C57D2CDA7169}"/>
</file>

<file path=customXml/itemProps5.xml><?xml version="1.0" encoding="utf-8"?>
<ds:datastoreItem xmlns:ds="http://schemas.openxmlformats.org/officeDocument/2006/customXml" ds:itemID="{776D1109-F9A4-4AC3-8EF7-F8A220D1A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CBR_Electric</vt:lpstr>
      <vt:lpstr>BW-410-411 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2018-03-13T23:20:23Z</cp:lastPrinted>
  <dcterms:created xsi:type="dcterms:W3CDTF">2005-09-20T18:46:18Z</dcterms:created>
  <dcterms:modified xsi:type="dcterms:W3CDTF">2020-03-24T16:02:33Z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